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simkovic.milan\Desktop\DNS\DNS 2025\[21] KOMPLEXNÁ OPRAVA PODLAHY - UMYVÁREŇ AUTOBUSOV JURAJOV DVOR\PD\"/>
    </mc:Choice>
  </mc:AlternateContent>
  <xr:revisionPtr revIDLastSave="0" documentId="13_ncr:1_{9FED880A-5D15-4BF6-B761-4A1BEB9C1F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04_UA - Umývacia linka au..." sheetId="2" r:id="rId2"/>
    <sheet name="01 - Oprava omietky do vý..." sheetId="3" r:id="rId3"/>
    <sheet name="Zoznam figúr" sheetId="4" r:id="rId4"/>
  </sheets>
  <definedNames>
    <definedName name="_xlnm._FilterDatabase" localSheetId="2" hidden="1">'01 - Oprava omietky do vý...'!$C$135:$K$186</definedName>
    <definedName name="_xlnm._FilterDatabase" localSheetId="1" hidden="1">'04_UA - Umývacia linka au...'!$C$143:$K$327</definedName>
    <definedName name="_xlnm.Print_Titles" localSheetId="2">'01 - Oprava omietky do vý...'!$135:$135</definedName>
    <definedName name="_xlnm.Print_Titles" localSheetId="1">'04_UA - Umývacia linka au...'!$143:$143</definedName>
    <definedName name="_xlnm.Print_Titles" localSheetId="0">'Rekapitulácia stavby'!$92:$92</definedName>
    <definedName name="_xlnm.Print_Titles" localSheetId="3">'Zoznam figúr'!$9:$9</definedName>
    <definedName name="_xlnm.Print_Area" localSheetId="2">'01 - Oprava omietky do vý...'!$C$4:$J$76,'01 - Oprava omietky do vý...'!$C$82:$J$115,'01 - Oprava omietky do vý...'!$C$121:$J$186</definedName>
    <definedName name="_xlnm.Print_Area" localSheetId="1">'04_UA - Umývacia linka au...'!$C$4:$J$76,'04_UA - Umývacia linka au...'!$C$82:$J$125,'04_UA - Umývacia linka au...'!$C$131:$J$327</definedName>
    <definedName name="_xlnm.Print_Area" localSheetId="0">'Rekapitulácia stavby'!$D$4:$AO$76,'Rekapitulácia stavby'!$C$82:$AQ$105</definedName>
    <definedName name="_xlnm.Print_Area" localSheetId="3">'Zoznam figúr'!$C$4:$G$59</definedName>
  </definedNames>
  <calcPr calcId="181029"/>
</workbook>
</file>

<file path=xl/calcChain.xml><?xml version="1.0" encoding="utf-8"?>
<calcChain xmlns="http://schemas.openxmlformats.org/spreadsheetml/2006/main">
  <c r="D7" i="4" l="1"/>
  <c r="J41" i="3"/>
  <c r="J40" i="3"/>
  <c r="AY97" i="1"/>
  <c r="J39" i="3"/>
  <c r="AX97" i="1"/>
  <c r="BI186" i="3"/>
  <c r="BH186" i="3"/>
  <c r="BG186" i="3"/>
  <c r="BE186" i="3"/>
  <c r="BK186" i="3"/>
  <c r="J186" i="3" s="1"/>
  <c r="BF186" i="3" s="1"/>
  <c r="BI185" i="3"/>
  <c r="BH185" i="3"/>
  <c r="BG185" i="3"/>
  <c r="BE185" i="3"/>
  <c r="BK185" i="3"/>
  <c r="J185" i="3" s="1"/>
  <c r="BF185" i="3" s="1"/>
  <c r="BI184" i="3"/>
  <c r="BH184" i="3"/>
  <c r="BG184" i="3"/>
  <c r="BE184" i="3"/>
  <c r="BK184" i="3"/>
  <c r="J184" i="3" s="1"/>
  <c r="BF184" i="3" s="1"/>
  <c r="BI183" i="3"/>
  <c r="BH183" i="3"/>
  <c r="BG183" i="3"/>
  <c r="BE183" i="3"/>
  <c r="BK183" i="3"/>
  <c r="J183" i="3"/>
  <c r="BF183" i="3" s="1"/>
  <c r="BI182" i="3"/>
  <c r="BH182" i="3"/>
  <c r="BG182" i="3"/>
  <c r="BE182" i="3"/>
  <c r="BK182" i="3"/>
  <c r="J182" i="3" s="1"/>
  <c r="BF182" i="3" s="1"/>
  <c r="BI180" i="3"/>
  <c r="BH180" i="3"/>
  <c r="BG180" i="3"/>
  <c r="BE180" i="3"/>
  <c r="T180" i="3"/>
  <c r="R180" i="3"/>
  <c r="P180" i="3"/>
  <c r="BI178" i="3"/>
  <c r="BH178" i="3"/>
  <c r="BG178" i="3"/>
  <c r="BE178" i="3"/>
  <c r="T178" i="3"/>
  <c r="R178" i="3"/>
  <c r="P178" i="3"/>
  <c r="BI176" i="3"/>
  <c r="BH176" i="3"/>
  <c r="BG176" i="3"/>
  <c r="BE176" i="3"/>
  <c r="T176" i="3"/>
  <c r="T175" i="3"/>
  <c r="R176" i="3"/>
  <c r="R175" i="3"/>
  <c r="P176" i="3"/>
  <c r="P175" i="3"/>
  <c r="BI174" i="3"/>
  <c r="BH174" i="3"/>
  <c r="BG174" i="3"/>
  <c r="BE174" i="3"/>
  <c r="T174" i="3"/>
  <c r="R174" i="3"/>
  <c r="P174" i="3"/>
  <c r="BI173" i="3"/>
  <c r="BH173" i="3"/>
  <c r="BG173" i="3"/>
  <c r="BE173" i="3"/>
  <c r="T173" i="3"/>
  <c r="R173" i="3"/>
  <c r="P173" i="3"/>
  <c r="BI172" i="3"/>
  <c r="BH172" i="3"/>
  <c r="BG172" i="3"/>
  <c r="BE172" i="3"/>
  <c r="T172" i="3"/>
  <c r="R172" i="3"/>
  <c r="P172" i="3"/>
  <c r="BI171" i="3"/>
  <c r="BH171" i="3"/>
  <c r="BG171" i="3"/>
  <c r="BE171" i="3"/>
  <c r="T171" i="3"/>
  <c r="R171" i="3"/>
  <c r="P171" i="3"/>
  <c r="BI170" i="3"/>
  <c r="BH170" i="3"/>
  <c r="BG170" i="3"/>
  <c r="BE170" i="3"/>
  <c r="T170" i="3"/>
  <c r="R170" i="3"/>
  <c r="P170" i="3"/>
  <c r="BI168" i="3"/>
  <c r="BH168" i="3"/>
  <c r="BG168" i="3"/>
  <c r="BE168" i="3"/>
  <c r="T168" i="3"/>
  <c r="R168" i="3"/>
  <c r="P168" i="3"/>
  <c r="BI167" i="3"/>
  <c r="BH167" i="3"/>
  <c r="BG167" i="3"/>
  <c r="BE167" i="3"/>
  <c r="T167" i="3"/>
  <c r="R167" i="3"/>
  <c r="P167" i="3"/>
  <c r="BI163" i="3"/>
  <c r="BH163" i="3"/>
  <c r="BG163" i="3"/>
  <c r="BE163" i="3"/>
  <c r="T163" i="3"/>
  <c r="R163" i="3"/>
  <c r="P163" i="3"/>
  <c r="BI160" i="3"/>
  <c r="BH160" i="3"/>
  <c r="BG160" i="3"/>
  <c r="BE160" i="3"/>
  <c r="T160" i="3"/>
  <c r="R160" i="3"/>
  <c r="P160" i="3"/>
  <c r="BI157" i="3"/>
  <c r="BH157" i="3"/>
  <c r="BG157" i="3"/>
  <c r="BE157" i="3"/>
  <c r="T157" i="3"/>
  <c r="R157" i="3"/>
  <c r="P157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0" i="3"/>
  <c r="BH150" i="3"/>
  <c r="BG150" i="3"/>
  <c r="BE150" i="3"/>
  <c r="T150" i="3"/>
  <c r="R150" i="3"/>
  <c r="P150" i="3"/>
  <c r="BI148" i="3"/>
  <c r="BH148" i="3"/>
  <c r="BG148" i="3"/>
  <c r="BE148" i="3"/>
  <c r="T148" i="3"/>
  <c r="R148" i="3"/>
  <c r="P148" i="3"/>
  <c r="BI146" i="3"/>
  <c r="BH146" i="3"/>
  <c r="BG146" i="3"/>
  <c r="BE146" i="3"/>
  <c r="T146" i="3"/>
  <c r="R146" i="3"/>
  <c r="P146" i="3"/>
  <c r="BI142" i="3"/>
  <c r="BH142" i="3"/>
  <c r="BG142" i="3"/>
  <c r="BE142" i="3"/>
  <c r="T142" i="3"/>
  <c r="R142" i="3"/>
  <c r="P142" i="3"/>
  <c r="BI139" i="3"/>
  <c r="BH139" i="3"/>
  <c r="BG139" i="3"/>
  <c r="BE139" i="3"/>
  <c r="T139" i="3"/>
  <c r="R139" i="3"/>
  <c r="P139" i="3"/>
  <c r="F132" i="3"/>
  <c r="F130" i="3"/>
  <c r="E128" i="3"/>
  <c r="BI113" i="3"/>
  <c r="BH113" i="3"/>
  <c r="BG113" i="3"/>
  <c r="BE113" i="3"/>
  <c r="BI112" i="3"/>
  <c r="BH112" i="3"/>
  <c r="BG112" i="3"/>
  <c r="BF112" i="3"/>
  <c r="BE112" i="3"/>
  <c r="BI111" i="3"/>
  <c r="BH111" i="3"/>
  <c r="BG111" i="3"/>
  <c r="BF111" i="3"/>
  <c r="BE111" i="3"/>
  <c r="BI110" i="3"/>
  <c r="BH110" i="3"/>
  <c r="BG110" i="3"/>
  <c r="BF110" i="3"/>
  <c r="BE110" i="3"/>
  <c r="BI109" i="3"/>
  <c r="BH109" i="3"/>
  <c r="BG109" i="3"/>
  <c r="BF109" i="3"/>
  <c r="BE109" i="3"/>
  <c r="BI108" i="3"/>
  <c r="BH108" i="3"/>
  <c r="BG108" i="3"/>
  <c r="BF108" i="3"/>
  <c r="BE108" i="3"/>
  <c r="F93" i="3"/>
  <c r="F91" i="3"/>
  <c r="E89" i="3"/>
  <c r="J26" i="3"/>
  <c r="E26" i="3"/>
  <c r="J133" i="3"/>
  <c r="J25" i="3"/>
  <c r="J23" i="3"/>
  <c r="E23" i="3"/>
  <c r="J132" i="3"/>
  <c r="J22" i="3"/>
  <c r="J20" i="3"/>
  <c r="E20" i="3"/>
  <c r="F94" i="3"/>
  <c r="J19" i="3"/>
  <c r="J14" i="3"/>
  <c r="J130" i="3"/>
  <c r="E7" i="3"/>
  <c r="E124" i="3"/>
  <c r="J39" i="2"/>
  <c r="J38" i="2"/>
  <c r="AY96" i="1"/>
  <c r="J37" i="2"/>
  <c r="AX96" i="1" s="1"/>
  <c r="BI327" i="2"/>
  <c r="BH327" i="2"/>
  <c r="BG327" i="2"/>
  <c r="BE327" i="2"/>
  <c r="BK327" i="2"/>
  <c r="J327" i="2"/>
  <c r="BF327" i="2"/>
  <c r="BI326" i="2"/>
  <c r="BH326" i="2"/>
  <c r="BG326" i="2"/>
  <c r="BE326" i="2"/>
  <c r="BK326" i="2"/>
  <c r="J326" i="2"/>
  <c r="BF326" i="2"/>
  <c r="BI325" i="2"/>
  <c r="BH325" i="2"/>
  <c r="BG325" i="2"/>
  <c r="BE325" i="2"/>
  <c r="BK325" i="2"/>
  <c r="J325" i="2" s="1"/>
  <c r="BF325" i="2" s="1"/>
  <c r="BI324" i="2"/>
  <c r="BH324" i="2"/>
  <c r="BG324" i="2"/>
  <c r="BE324" i="2"/>
  <c r="BK324" i="2"/>
  <c r="J324" i="2"/>
  <c r="BF324" i="2" s="1"/>
  <c r="BI323" i="2"/>
  <c r="BH323" i="2"/>
  <c r="BG323" i="2"/>
  <c r="BE323" i="2"/>
  <c r="BK323" i="2"/>
  <c r="J323" i="2"/>
  <c r="BF323" i="2"/>
  <c r="BI321" i="2"/>
  <c r="BH321" i="2"/>
  <c r="BG321" i="2"/>
  <c r="BE321" i="2"/>
  <c r="T321" i="2"/>
  <c r="R321" i="2"/>
  <c r="P321" i="2"/>
  <c r="BI319" i="2"/>
  <c r="BH319" i="2"/>
  <c r="BG319" i="2"/>
  <c r="BE319" i="2"/>
  <c r="T319" i="2"/>
  <c r="R319" i="2"/>
  <c r="P319" i="2"/>
  <c r="BI312" i="2"/>
  <c r="BH312" i="2"/>
  <c r="BG312" i="2"/>
  <c r="BE312" i="2"/>
  <c r="T312" i="2"/>
  <c r="T311" i="2"/>
  <c r="T310" i="2" s="1"/>
  <c r="R312" i="2"/>
  <c r="R311" i="2"/>
  <c r="R310" i="2" s="1"/>
  <c r="P312" i="2"/>
  <c r="P311" i="2"/>
  <c r="P310" i="2"/>
  <c r="BI306" i="2"/>
  <c r="BH306" i="2"/>
  <c r="BG306" i="2"/>
  <c r="BE306" i="2"/>
  <c r="T306" i="2"/>
  <c r="T305" i="2" s="1"/>
  <c r="R306" i="2"/>
  <c r="R305" i="2"/>
  <c r="P306" i="2"/>
  <c r="P305" i="2" s="1"/>
  <c r="BI304" i="2"/>
  <c r="BH304" i="2"/>
  <c r="BG304" i="2"/>
  <c r="BE304" i="2"/>
  <c r="T304" i="2"/>
  <c r="R304" i="2"/>
  <c r="P304" i="2"/>
  <c r="BI301" i="2"/>
  <c r="BH301" i="2"/>
  <c r="BG301" i="2"/>
  <c r="BE301" i="2"/>
  <c r="T301" i="2"/>
  <c r="R301" i="2"/>
  <c r="P301" i="2"/>
  <c r="BI298" i="2"/>
  <c r="BH298" i="2"/>
  <c r="BG298" i="2"/>
  <c r="BE298" i="2"/>
  <c r="T298" i="2"/>
  <c r="R298" i="2"/>
  <c r="P298" i="2"/>
  <c r="BI296" i="2"/>
  <c r="BH296" i="2"/>
  <c r="BG296" i="2"/>
  <c r="BE296" i="2"/>
  <c r="T296" i="2"/>
  <c r="R296" i="2"/>
  <c r="P296" i="2"/>
  <c r="BI292" i="2"/>
  <c r="BH292" i="2"/>
  <c r="BG292" i="2"/>
  <c r="BE292" i="2"/>
  <c r="T292" i="2"/>
  <c r="R292" i="2"/>
  <c r="P292" i="2"/>
  <c r="BI288" i="2"/>
  <c r="BH288" i="2"/>
  <c r="BG288" i="2"/>
  <c r="BE288" i="2"/>
  <c r="T288" i="2"/>
  <c r="R288" i="2"/>
  <c r="P288" i="2"/>
  <c r="BI286" i="2"/>
  <c r="BH286" i="2"/>
  <c r="BG286" i="2"/>
  <c r="BE286" i="2"/>
  <c r="T286" i="2"/>
  <c r="R286" i="2"/>
  <c r="P286" i="2"/>
  <c r="BI282" i="2"/>
  <c r="BH282" i="2"/>
  <c r="BG282" i="2"/>
  <c r="BE282" i="2"/>
  <c r="T282" i="2"/>
  <c r="R282" i="2"/>
  <c r="P282" i="2"/>
  <c r="BI280" i="2"/>
  <c r="BH280" i="2"/>
  <c r="BG280" i="2"/>
  <c r="BE280" i="2"/>
  <c r="T280" i="2"/>
  <c r="R280" i="2"/>
  <c r="P280" i="2"/>
  <c r="BI278" i="2"/>
  <c r="BH278" i="2"/>
  <c r="BG278" i="2"/>
  <c r="BE278" i="2"/>
  <c r="T278" i="2"/>
  <c r="R278" i="2"/>
  <c r="P278" i="2"/>
  <c r="BI274" i="2"/>
  <c r="BH274" i="2"/>
  <c r="BG274" i="2"/>
  <c r="BE274" i="2"/>
  <c r="T274" i="2"/>
  <c r="R274" i="2"/>
  <c r="P274" i="2"/>
  <c r="BI271" i="2"/>
  <c r="BH271" i="2"/>
  <c r="BG271" i="2"/>
  <c r="BE271" i="2"/>
  <c r="T271" i="2"/>
  <c r="T270" i="2" s="1"/>
  <c r="R271" i="2"/>
  <c r="R270" i="2"/>
  <c r="P271" i="2"/>
  <c r="P270" i="2" s="1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3" i="2"/>
  <c r="BH263" i="2"/>
  <c r="BG263" i="2"/>
  <c r="BE263" i="2"/>
  <c r="T263" i="2"/>
  <c r="R263" i="2"/>
  <c r="P263" i="2"/>
  <c r="BI262" i="2"/>
  <c r="BH262" i="2"/>
  <c r="BG262" i="2"/>
  <c r="BE262" i="2"/>
  <c r="T262" i="2"/>
  <c r="R262" i="2"/>
  <c r="P262" i="2"/>
  <c r="BI258" i="2"/>
  <c r="BH258" i="2"/>
  <c r="BG258" i="2"/>
  <c r="BE258" i="2"/>
  <c r="T258" i="2"/>
  <c r="R258" i="2"/>
  <c r="P258" i="2"/>
  <c r="BI254" i="2"/>
  <c r="BH254" i="2"/>
  <c r="BG254" i="2"/>
  <c r="BE254" i="2"/>
  <c r="T254" i="2"/>
  <c r="R254" i="2"/>
  <c r="P254" i="2"/>
  <c r="BI249" i="2"/>
  <c r="BH249" i="2"/>
  <c r="BG249" i="2"/>
  <c r="BE249" i="2"/>
  <c r="T249" i="2"/>
  <c r="R249" i="2"/>
  <c r="P249" i="2"/>
  <c r="BI248" i="2"/>
  <c r="BH248" i="2"/>
  <c r="BG248" i="2"/>
  <c r="BE248" i="2"/>
  <c r="T248" i="2"/>
  <c r="R248" i="2"/>
  <c r="P248" i="2"/>
  <c r="BI247" i="2"/>
  <c r="BH247" i="2"/>
  <c r="BG247" i="2"/>
  <c r="BE247" i="2"/>
  <c r="T247" i="2"/>
  <c r="R247" i="2"/>
  <c r="P247" i="2"/>
  <c r="BI246" i="2"/>
  <c r="BH246" i="2"/>
  <c r="BG246" i="2"/>
  <c r="BE246" i="2"/>
  <c r="T246" i="2"/>
  <c r="R246" i="2"/>
  <c r="P246" i="2"/>
  <c r="BI245" i="2"/>
  <c r="BH245" i="2"/>
  <c r="BG245" i="2"/>
  <c r="BE245" i="2"/>
  <c r="T245" i="2"/>
  <c r="R245" i="2"/>
  <c r="P245" i="2"/>
  <c r="BI244" i="2"/>
  <c r="BH244" i="2"/>
  <c r="BG244" i="2"/>
  <c r="BE244" i="2"/>
  <c r="T244" i="2"/>
  <c r="R244" i="2"/>
  <c r="P244" i="2"/>
  <c r="BI243" i="2"/>
  <c r="BH243" i="2"/>
  <c r="BG243" i="2"/>
  <c r="BE243" i="2"/>
  <c r="T243" i="2"/>
  <c r="R243" i="2"/>
  <c r="P243" i="2"/>
  <c r="BI241" i="2"/>
  <c r="BH241" i="2"/>
  <c r="BG241" i="2"/>
  <c r="BE241" i="2"/>
  <c r="T241" i="2"/>
  <c r="R241" i="2"/>
  <c r="P241" i="2"/>
  <c r="BI237" i="2"/>
  <c r="BH237" i="2"/>
  <c r="BG237" i="2"/>
  <c r="BE237" i="2"/>
  <c r="T237" i="2"/>
  <c r="R237" i="2"/>
  <c r="P237" i="2"/>
  <c r="BI232" i="2"/>
  <c r="BH232" i="2"/>
  <c r="BG232" i="2"/>
  <c r="BE232" i="2"/>
  <c r="T232" i="2"/>
  <c r="R232" i="2"/>
  <c r="P232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0" i="2"/>
  <c r="BH220" i="2"/>
  <c r="BG220" i="2"/>
  <c r="BE220" i="2"/>
  <c r="T220" i="2"/>
  <c r="R220" i="2"/>
  <c r="P220" i="2"/>
  <c r="BI216" i="2"/>
  <c r="BH216" i="2"/>
  <c r="BG216" i="2"/>
  <c r="BE216" i="2"/>
  <c r="T216" i="2"/>
  <c r="R216" i="2"/>
  <c r="P216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2" i="2"/>
  <c r="BH202" i="2"/>
  <c r="BG202" i="2"/>
  <c r="BE202" i="2"/>
  <c r="T202" i="2"/>
  <c r="T201" i="2"/>
  <c r="R202" i="2"/>
  <c r="R201" i="2" s="1"/>
  <c r="P202" i="2"/>
  <c r="P201" i="2"/>
  <c r="BI197" i="2"/>
  <c r="BH197" i="2"/>
  <c r="BG197" i="2"/>
  <c r="BE197" i="2"/>
  <c r="T197" i="2"/>
  <c r="R197" i="2"/>
  <c r="P197" i="2"/>
  <c r="BI193" i="2"/>
  <c r="BH193" i="2"/>
  <c r="BG193" i="2"/>
  <c r="BE193" i="2"/>
  <c r="T193" i="2"/>
  <c r="R193" i="2"/>
  <c r="P193" i="2"/>
  <c r="BI189" i="2"/>
  <c r="BH189" i="2"/>
  <c r="BG189" i="2"/>
  <c r="BE189" i="2"/>
  <c r="T189" i="2"/>
  <c r="R189" i="2"/>
  <c r="P189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4" i="2"/>
  <c r="BH174" i="2"/>
  <c r="BG174" i="2"/>
  <c r="BE174" i="2"/>
  <c r="T174" i="2"/>
  <c r="R174" i="2"/>
  <c r="P174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4" i="2"/>
  <c r="BH164" i="2"/>
  <c r="BG164" i="2"/>
  <c r="BE164" i="2"/>
  <c r="T164" i="2"/>
  <c r="R164" i="2"/>
  <c r="P164" i="2"/>
  <c r="BI159" i="2"/>
  <c r="BH159" i="2"/>
  <c r="BG159" i="2"/>
  <c r="BE159" i="2"/>
  <c r="T159" i="2"/>
  <c r="R159" i="2"/>
  <c r="P159" i="2"/>
  <c r="BI155" i="2"/>
  <c r="BH155" i="2"/>
  <c r="BG155" i="2"/>
  <c r="BE155" i="2"/>
  <c r="T155" i="2"/>
  <c r="R155" i="2"/>
  <c r="P155" i="2"/>
  <c r="BI152" i="2"/>
  <c r="BH152" i="2"/>
  <c r="BG152" i="2"/>
  <c r="BE152" i="2"/>
  <c r="T152" i="2"/>
  <c r="R152" i="2"/>
  <c r="P152" i="2"/>
  <c r="BI147" i="2"/>
  <c r="BH147" i="2"/>
  <c r="BG147" i="2"/>
  <c r="BE147" i="2"/>
  <c r="T147" i="2"/>
  <c r="R147" i="2"/>
  <c r="P147" i="2"/>
  <c r="F140" i="2"/>
  <c r="F138" i="2"/>
  <c r="E136" i="2"/>
  <c r="BI123" i="2"/>
  <c r="BH123" i="2"/>
  <c r="BG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BI119" i="2"/>
  <c r="BH119" i="2"/>
  <c r="BG119" i="2"/>
  <c r="BF119" i="2"/>
  <c r="BE119" i="2"/>
  <c r="BI118" i="2"/>
  <c r="BH118" i="2"/>
  <c r="BG118" i="2"/>
  <c r="BF118" i="2"/>
  <c r="BE118" i="2"/>
  <c r="F91" i="2"/>
  <c r="F89" i="2"/>
  <c r="E87" i="2"/>
  <c r="J24" i="2"/>
  <c r="E24" i="2"/>
  <c r="J141" i="2"/>
  <c r="J23" i="2"/>
  <c r="J21" i="2"/>
  <c r="E21" i="2"/>
  <c r="J91" i="2"/>
  <c r="J20" i="2"/>
  <c r="J18" i="2"/>
  <c r="E18" i="2"/>
  <c r="F92" i="2"/>
  <c r="J17" i="2"/>
  <c r="J12" i="2"/>
  <c r="J89" i="2"/>
  <c r="E7" i="2"/>
  <c r="E85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BK282" i="2"/>
  <c r="J321" i="2"/>
  <c r="BK306" i="2"/>
  <c r="J288" i="2"/>
  <c r="J280" i="2"/>
  <c r="BK269" i="2"/>
  <c r="J247" i="2"/>
  <c r="J208" i="2"/>
  <c r="BK155" i="2"/>
  <c r="BK210" i="2"/>
  <c r="BK220" i="2"/>
  <c r="BK296" i="2"/>
  <c r="J267" i="2"/>
  <c r="BK246" i="2"/>
  <c r="J193" i="2"/>
  <c r="BK171" i="2"/>
  <c r="J292" i="2"/>
  <c r="J142" i="3"/>
  <c r="J154" i="3"/>
  <c r="BK170" i="3"/>
  <c r="J171" i="3"/>
  <c r="BK298" i="2"/>
  <c r="J301" i="2"/>
  <c r="J271" i="2"/>
  <c r="BK249" i="2"/>
  <c r="J210" i="2"/>
  <c r="J159" i="2"/>
  <c r="BK267" i="2"/>
  <c r="BK237" i="2"/>
  <c r="J278" i="2"/>
  <c r="BK248" i="2"/>
  <c r="BK185" i="2"/>
  <c r="J152" i="2"/>
  <c r="J157" i="3"/>
  <c r="J170" i="3"/>
  <c r="BK174" i="3"/>
  <c r="BK146" i="3"/>
  <c r="J245" i="2"/>
  <c r="BK292" i="2"/>
  <c r="BK266" i="2"/>
  <c r="BK245" i="2"/>
  <c r="J185" i="2"/>
  <c r="J246" i="2"/>
  <c r="J248" i="2"/>
  <c r="BK321" i="2"/>
  <c r="J286" i="2"/>
  <c r="J265" i="2"/>
  <c r="BK216" i="2"/>
  <c r="BK174" i="2"/>
  <c r="BK304" i="2"/>
  <c r="BK173" i="3"/>
  <c r="J163" i="3"/>
  <c r="J148" i="3"/>
  <c r="BK163" i="3"/>
  <c r="J171" i="2"/>
  <c r="J263" i="2"/>
  <c r="J225" i="2"/>
  <c r="J182" i="2"/>
  <c r="J220" i="2"/>
  <c r="BK244" i="2"/>
  <c r="BK312" i="2"/>
  <c r="BK280" i="2"/>
  <c r="BK258" i="2"/>
  <c r="BK208" i="2"/>
  <c r="J164" i="2"/>
  <c r="BK154" i="3"/>
  <c r="BK171" i="3"/>
  <c r="J139" i="3"/>
  <c r="BK180" i="3"/>
  <c r="BK263" i="2"/>
  <c r="J319" i="2"/>
  <c r="BK278" i="2"/>
  <c r="BK247" i="2"/>
  <c r="J298" i="2"/>
  <c r="BK265" i="2"/>
  <c r="J262" i="2"/>
  <c r="BK227" i="2"/>
  <c r="BK212" i="2"/>
  <c r="BK193" i="2"/>
  <c r="BK178" i="2"/>
  <c r="BK147" i="2"/>
  <c r="J209" i="2"/>
  <c r="BK254" i="2"/>
  <c r="BK243" i="2"/>
  <c r="J227" i="2"/>
  <c r="BK319" i="2"/>
  <c r="BK301" i="2"/>
  <c r="J282" i="2"/>
  <c r="J269" i="2"/>
  <c r="J266" i="2"/>
  <c r="J249" i="2"/>
  <c r="J232" i="2"/>
  <c r="J197" i="2"/>
  <c r="BK182" i="2"/>
  <c r="BK159" i="2"/>
  <c r="AS95" i="1"/>
  <c r="BK167" i="3"/>
  <c r="BK150" i="3"/>
  <c r="BK176" i="3"/>
  <c r="BK152" i="3"/>
  <c r="J178" i="3"/>
  <c r="J167" i="3"/>
  <c r="BK148" i="3"/>
  <c r="BK232" i="2"/>
  <c r="J296" i="2"/>
  <c r="BK268" i="2"/>
  <c r="J258" i="2"/>
  <c r="J244" i="2"/>
  <c r="J216" i="2"/>
  <c r="BK209" i="2"/>
  <c r="BK189" i="2"/>
  <c r="BK168" i="2"/>
  <c r="J254" i="2"/>
  <c r="J202" i="2"/>
  <c r="BK197" i="2"/>
  <c r="BK241" i="2"/>
  <c r="J212" i="2"/>
  <c r="J306" i="2"/>
  <c r="BK288" i="2"/>
  <c r="BK274" i="2"/>
  <c r="J268" i="2"/>
  <c r="BK262" i="2"/>
  <c r="J243" i="2"/>
  <c r="BK225" i="2"/>
  <c r="J189" i="2"/>
  <c r="J178" i="2"/>
  <c r="J155" i="2"/>
  <c r="J147" i="2"/>
  <c r="J160" i="3"/>
  <c r="J146" i="3"/>
  <c r="J180" i="3"/>
  <c r="J173" i="3"/>
  <c r="J172" i="3"/>
  <c r="J168" i="3"/>
  <c r="J152" i="3"/>
  <c r="J174" i="3"/>
  <c r="BK172" i="3"/>
  <c r="BK139" i="3"/>
  <c r="BK168" i="3"/>
  <c r="BK157" i="3"/>
  <c r="BK164" i="2"/>
  <c r="J174" i="2"/>
  <c r="J312" i="2"/>
  <c r="BK286" i="2"/>
  <c r="J274" i="2"/>
  <c r="J241" i="2"/>
  <c r="BK152" i="2"/>
  <c r="BK202" i="2"/>
  <c r="J304" i="2"/>
  <c r="BK271" i="2"/>
  <c r="J237" i="2"/>
  <c r="J168" i="2"/>
  <c r="BK178" i="3"/>
  <c r="J176" i="3"/>
  <c r="BK142" i="3"/>
  <c r="J150" i="3"/>
  <c r="BK160" i="3"/>
  <c r="BK146" i="2" l="1"/>
  <c r="R163" i="2"/>
  <c r="P184" i="2"/>
  <c r="P192" i="2"/>
  <c r="R211" i="2"/>
  <c r="P281" i="2"/>
  <c r="R297" i="2"/>
  <c r="R272" i="2" s="1"/>
  <c r="R318" i="2"/>
  <c r="T184" i="2"/>
  <c r="BK273" i="2"/>
  <c r="J273" i="2"/>
  <c r="J107" i="2"/>
  <c r="P297" i="2"/>
  <c r="BK138" i="3"/>
  <c r="J138" i="3"/>
  <c r="J100" i="3"/>
  <c r="R146" i="2"/>
  <c r="BK211" i="2"/>
  <c r="J211" i="2"/>
  <c r="J104" i="2"/>
  <c r="T273" i="2"/>
  <c r="P318" i="2"/>
  <c r="R138" i="3"/>
  <c r="T163" i="2"/>
  <c r="T192" i="2"/>
  <c r="P207" i="2"/>
  <c r="T281" i="2"/>
  <c r="P138" i="3"/>
  <c r="R156" i="3"/>
  <c r="T146" i="2"/>
  <c r="BK192" i="2"/>
  <c r="J192" i="2"/>
  <c r="J101" i="2" s="1"/>
  <c r="BK207" i="2"/>
  <c r="J207" i="2"/>
  <c r="J103" i="2"/>
  <c r="T207" i="2"/>
  <c r="R281" i="2"/>
  <c r="T156" i="3"/>
  <c r="T137" i="3" s="1"/>
  <c r="T136" i="3" s="1"/>
  <c r="P146" i="2"/>
  <c r="R184" i="2"/>
  <c r="R207" i="2"/>
  <c r="P273" i="2"/>
  <c r="P272" i="2"/>
  <c r="T297" i="2"/>
  <c r="BK318" i="2"/>
  <c r="J318" i="2"/>
  <c r="J113" i="2"/>
  <c r="T138" i="3"/>
  <c r="P177" i="3"/>
  <c r="BK163" i="2"/>
  <c r="J163" i="2"/>
  <c r="J99" i="2"/>
  <c r="P211" i="2"/>
  <c r="R273" i="2"/>
  <c r="BK322" i="2"/>
  <c r="J322" i="2"/>
  <c r="J114" i="2" s="1"/>
  <c r="P156" i="3"/>
  <c r="T177" i="3"/>
  <c r="P163" i="2"/>
  <c r="BK184" i="2"/>
  <c r="J184" i="2"/>
  <c r="J100" i="2"/>
  <c r="R192" i="2"/>
  <c r="T211" i="2"/>
  <c r="BK281" i="2"/>
  <c r="BK297" i="2"/>
  <c r="J297" i="2"/>
  <c r="J109" i="2" s="1"/>
  <c r="T318" i="2"/>
  <c r="BK156" i="3"/>
  <c r="J156" i="3"/>
  <c r="J101" i="3" s="1"/>
  <c r="BK177" i="3"/>
  <c r="J177" i="3"/>
  <c r="J103" i="3"/>
  <c r="R177" i="3"/>
  <c r="BK181" i="3"/>
  <c r="J181" i="3"/>
  <c r="J104" i="3"/>
  <c r="BK201" i="2"/>
  <c r="J201" i="2"/>
  <c r="J102" i="2"/>
  <c r="BK270" i="2"/>
  <c r="J270" i="2" s="1"/>
  <c r="J105" i="2" s="1"/>
  <c r="BK305" i="2"/>
  <c r="J305" i="2"/>
  <c r="J110" i="2" s="1"/>
  <c r="BK175" i="3"/>
  <c r="J175" i="3"/>
  <c r="J102" i="3"/>
  <c r="BK311" i="2"/>
  <c r="J311" i="2"/>
  <c r="J112" i="2"/>
  <c r="J146" i="2"/>
  <c r="J98" i="2" s="1"/>
  <c r="BF142" i="3"/>
  <c r="BF170" i="3"/>
  <c r="BF172" i="3"/>
  <c r="J281" i="2"/>
  <c r="J108" i="2"/>
  <c r="J94" i="3"/>
  <c r="F133" i="3"/>
  <c r="BF150" i="3"/>
  <c r="BF167" i="3"/>
  <c r="J91" i="3"/>
  <c r="BF146" i="3"/>
  <c r="BF154" i="3"/>
  <c r="BF168" i="3"/>
  <c r="BF152" i="3"/>
  <c r="BF160" i="3"/>
  <c r="BF173" i="3"/>
  <c r="BF148" i="3"/>
  <c r="BF157" i="3"/>
  <c r="BF171" i="3"/>
  <c r="BF174" i="3"/>
  <c r="BF176" i="3"/>
  <c r="BF178" i="3"/>
  <c r="BF180" i="3"/>
  <c r="E85" i="3"/>
  <c r="J93" i="3"/>
  <c r="BF163" i="3"/>
  <c r="BF139" i="3"/>
  <c r="J138" i="2"/>
  <c r="BF159" i="2"/>
  <c r="BF168" i="2"/>
  <c r="BF182" i="2"/>
  <c r="J92" i="2"/>
  <c r="J140" i="2"/>
  <c r="BF164" i="2"/>
  <c r="BF189" i="2"/>
  <c r="BF193" i="2"/>
  <c r="BF220" i="2"/>
  <c r="BF243" i="2"/>
  <c r="BF268" i="2"/>
  <c r="BF282" i="2"/>
  <c r="BF288" i="2"/>
  <c r="BF298" i="2"/>
  <c r="BF304" i="2"/>
  <c r="BF306" i="2"/>
  <c r="BF319" i="2"/>
  <c r="E134" i="2"/>
  <c r="F141" i="2"/>
  <c r="BF171" i="2"/>
  <c r="BF249" i="2"/>
  <c r="BF155" i="2"/>
  <c r="BF227" i="2"/>
  <c r="BF245" i="2"/>
  <c r="BF258" i="2"/>
  <c r="BF265" i="2"/>
  <c r="BF274" i="2"/>
  <c r="BF241" i="2"/>
  <c r="BF174" i="2"/>
  <c r="BF178" i="2"/>
  <c r="BF185" i="2"/>
  <c r="BF202" i="2"/>
  <c r="BF208" i="2"/>
  <c r="BF209" i="2"/>
  <c r="BF225" i="2"/>
  <c r="BF244" i="2"/>
  <c r="BF246" i="2"/>
  <c r="BF254" i="2"/>
  <c r="BF263" i="2"/>
  <c r="BF266" i="2"/>
  <c r="BF278" i="2"/>
  <c r="BF286" i="2"/>
  <c r="BF301" i="2"/>
  <c r="BF312" i="2"/>
  <c r="BF321" i="2"/>
  <c r="BF147" i="2"/>
  <c r="BF212" i="2"/>
  <c r="BF237" i="2"/>
  <c r="BF247" i="2"/>
  <c r="BF262" i="2"/>
  <c r="BF267" i="2"/>
  <c r="BF269" i="2"/>
  <c r="BF271" i="2"/>
  <c r="BF280" i="2"/>
  <c r="BF292" i="2"/>
  <c r="BF296" i="2"/>
  <c r="BF152" i="2"/>
  <c r="BF197" i="2"/>
  <c r="BF210" i="2"/>
  <c r="BF216" i="2"/>
  <c r="BF232" i="2"/>
  <c r="BF248" i="2"/>
  <c r="F39" i="3"/>
  <c r="BB97" i="1"/>
  <c r="BB95" i="1" s="1"/>
  <c r="BB94" i="1" s="1"/>
  <c r="W34" i="1" s="1"/>
  <c r="F40" i="3"/>
  <c r="BC97" i="1"/>
  <c r="F37" i="3"/>
  <c r="AZ97" i="1"/>
  <c r="F37" i="2"/>
  <c r="BB96" i="1"/>
  <c r="J37" i="3"/>
  <c r="AV97" i="1"/>
  <c r="F38" i="2"/>
  <c r="BC96" i="1" s="1"/>
  <c r="BC95" i="1" s="1"/>
  <c r="BC94" i="1" s="1"/>
  <c r="W35" i="1" s="1"/>
  <c r="J35" i="2"/>
  <c r="AV96" i="1"/>
  <c r="F39" i="2"/>
  <c r="BD96" i="1"/>
  <c r="F41" i="3"/>
  <c r="BD97" i="1"/>
  <c r="AS94" i="1"/>
  <c r="F35" i="2"/>
  <c r="AZ96" i="1" s="1"/>
  <c r="T145" i="2" l="1"/>
  <c r="R137" i="3"/>
  <c r="R136" i="3"/>
  <c r="T272" i="2"/>
  <c r="BK272" i="2"/>
  <c r="J272" i="2" s="1"/>
  <c r="J106" i="2" s="1"/>
  <c r="P145" i="2"/>
  <c r="P144" i="2"/>
  <c r="AU96" i="1" s="1"/>
  <c r="R145" i="2"/>
  <c r="R144" i="2"/>
  <c r="P137" i="3"/>
  <c r="P136" i="3" s="1"/>
  <c r="AU97" i="1" s="1"/>
  <c r="BK145" i="2"/>
  <c r="J145" i="2"/>
  <c r="J97" i="2" s="1"/>
  <c r="BK310" i="2"/>
  <c r="J310" i="2"/>
  <c r="J111" i="2"/>
  <c r="BK137" i="3"/>
  <c r="J137" i="3"/>
  <c r="J99" i="3"/>
  <c r="BD95" i="1"/>
  <c r="BD94" i="1" s="1"/>
  <c r="W36" i="1" s="1"/>
  <c r="AZ95" i="1"/>
  <c r="AZ94" i="1"/>
  <c r="AV94" i="1" s="1"/>
  <c r="AY95" i="1"/>
  <c r="AX94" i="1"/>
  <c r="AX95" i="1"/>
  <c r="AY94" i="1"/>
  <c r="T144" i="2" l="1"/>
  <c r="BK144" i="2"/>
  <c r="J144" i="2"/>
  <c r="J96" i="2"/>
  <c r="J30" i="2"/>
  <c r="BK136" i="3"/>
  <c r="J136" i="3"/>
  <c r="J98" i="3"/>
  <c r="J32" i="3"/>
  <c r="J113" i="3" s="1"/>
  <c r="J107" i="3" s="1"/>
  <c r="J33" i="3" s="1"/>
  <c r="AU95" i="1"/>
  <c r="AU94" i="1"/>
  <c r="AV95" i="1"/>
  <c r="J32" i="2" l="1"/>
  <c r="AG96" i="1" s="1"/>
  <c r="J123" i="2"/>
  <c r="J117" i="2" s="1"/>
  <c r="J31" i="2" s="1"/>
  <c r="BF123" i="2"/>
  <c r="BF113" i="3"/>
  <c r="J38" i="3" s="1"/>
  <c r="AW97" i="1" s="1"/>
  <c r="AT97" i="1" s="1"/>
  <c r="J36" i="2"/>
  <c r="AW96" i="1" s="1"/>
  <c r="AT96" i="1" s="1"/>
  <c r="J115" i="3"/>
  <c r="J34" i="3"/>
  <c r="AG97" i="1" s="1"/>
  <c r="AN97" i="1" s="1"/>
  <c r="J125" i="2"/>
  <c r="J41" i="2" l="1"/>
  <c r="J43" i="3"/>
  <c r="AN96" i="1"/>
  <c r="F38" i="3"/>
  <c r="BA97" i="1" s="1"/>
  <c r="AG95" i="1"/>
  <c r="AG94" i="1"/>
  <c r="AG100" i="1"/>
  <c r="CD100" i="1" s="1"/>
  <c r="F36" i="2"/>
  <c r="BA96" i="1" s="1"/>
  <c r="BA95" i="1" s="1"/>
  <c r="AW95" i="1" s="1"/>
  <c r="AT95" i="1" s="1"/>
  <c r="AN95" i="1" l="1"/>
  <c r="AK26" i="1"/>
  <c r="AG101" i="1"/>
  <c r="CD101" i="1"/>
  <c r="AV100" i="1"/>
  <c r="BY100" i="1"/>
  <c r="AG102" i="1"/>
  <c r="AV102" i="1"/>
  <c r="BY102" i="1" s="1"/>
  <c r="BA94" i="1"/>
  <c r="AW94" i="1"/>
  <c r="AK33" i="1"/>
  <c r="AG103" i="1"/>
  <c r="AV103" i="1"/>
  <c r="BY103" i="1"/>
  <c r="CD103" i="1" l="1"/>
  <c r="CD102" i="1"/>
  <c r="AG99" i="1"/>
  <c r="AK27" i="1"/>
  <c r="AV101" i="1"/>
  <c r="BY101" i="1"/>
  <c r="AK32" i="1"/>
  <c r="AN102" i="1"/>
  <c r="AN100" i="1"/>
  <c r="W33" i="1"/>
  <c r="AN103" i="1"/>
  <c r="AT94" i="1"/>
  <c r="AN94" i="1" s="1"/>
  <c r="AK29" i="1" l="1"/>
  <c r="AN101" i="1"/>
  <c r="AN99" i="1"/>
  <c r="W32" i="1"/>
  <c r="AG105" i="1"/>
  <c r="AK38" i="1" l="1"/>
  <c r="AN105" i="1"/>
</calcChain>
</file>

<file path=xl/sharedStrings.xml><?xml version="1.0" encoding="utf-8"?>
<sst xmlns="http://schemas.openxmlformats.org/spreadsheetml/2006/main" count="3113" uniqueCount="533">
  <si>
    <t>Export Komplet</t>
  </si>
  <si>
    <t/>
  </si>
  <si>
    <t>2.0</t>
  </si>
  <si>
    <t>ZAMOK</t>
  </si>
  <si>
    <t>False</t>
  </si>
  <si>
    <t>{e274d493-beac-47e2-b03f-39f820106aca}</t>
  </si>
  <si>
    <t>0,01</t>
  </si>
  <si>
    <t>23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</si>
  <si>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</si>
  <si>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</si>
  <si>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</si>
  <si>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</si>
  <si>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</si>
  <si>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0425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</si>
  <si>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</si>
  <si>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</si>
  <si>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Depo Jurajov Dvor</t>
  </si>
  <si>
    <t>JKSO:</t>
  </si>
  <si>
    <t>KS:</t>
  </si>
  <si>
    <t>Miesto:</t>
  </si>
  <si>
    <t>Bratislava</t>
  </si>
  <si>
    <t>Dátum:</t>
  </si>
  <si>
    <t>13. 2. 2025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</si>
  <si>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</si>
  <si>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</si>
  <si>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</si>
  <si>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</si>
  <si>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</si>
  <si>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</si>
  <si>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</si>
  <si>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</si>
  <si>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</si>
  <si>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</si>
  <si>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</si>
  <si>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</si>
  <si>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</si>
  <si>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</si>
  <si>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</si>
  <si>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</si>
  <si>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</si>
  <si>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</si>
  <si>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</si>
  <si>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</si>
  <si>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</si>
  <si>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</si>
  <si>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</si>
  <si>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</si>
  <si>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</si>
  <si>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</si>
  <si>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</si>
  <si>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</si>
  <si>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</si>
  <si>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</si>
  <si>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</si>
  <si>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</si>
  <si>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</si>
  <si>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</si>
  <si>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</si>
  <si>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</si>
  <si>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</si>
  <si>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</si>
  <si>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</si>
  <si>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</si>
  <si>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</si>
  <si>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</si>
  <si>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</si>
  <si>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</si>
  <si>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</si>
  <si>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</si>
  <si>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</si>
  <si>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</si>
  <si>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</si>
  <si>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</si>
  <si>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</si>
  <si>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</si>
  <si>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</si>
  <si>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</si>
  <si>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</si>
  <si>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</si>
  <si>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</si>
  <si>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</si>
  <si>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</si>
  <si>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04_UA</t>
  </si>
  <si>
    <t>Umývacia linka autobusov - oprava pojazdnej plochy a výmena žlabu pri revíznom kanály</t>
  </si>
  <si>
    <t>STA</t>
  </si>
  <si>
    <t>1</t>
  </si>
  <si>
    <t>{5af0bf51-4740-4d20-a6d4-dbb2aefea080}</t>
  </si>
  <si>
    <t>/</t>
  </si>
  <si>
    <t>Časť</t>
  </si>
  <si>
    <t>2</t>
  </si>
  <si>
    <t>###NOINSERT###</t>
  </si>
  <si>
    <t>01</t>
  </si>
  <si>
    <t>Oprava omietky do výšky 1,6 m na obvodovej stene</t>
  </si>
  <si>
    <t>{37f43e59-a4f8-4faa-a5fa-a571c5b26b47}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</si>
  <si>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</si>
  <si>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</si>
  <si>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</si>
  <si>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</si>
  <si>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</si>
  <si>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</si>
  <si>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</si>
  <si>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</si>
  <si>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</si>
  <si>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deb_zvisle</t>
  </si>
  <si>
    <t>14,7</t>
  </si>
  <si>
    <t>deb_vodorovne</t>
  </si>
  <si>
    <t>6,3</t>
  </si>
  <si>
    <t>KRYCÍ LIST ROZPOČTU</t>
  </si>
  <si>
    <t>plocha_bet</t>
  </si>
  <si>
    <t>112,293</t>
  </si>
  <si>
    <t>dl_zlab</t>
  </si>
  <si>
    <t>+5%</t>
  </si>
  <si>
    <t>Objekt:</t>
  </si>
  <si>
    <t>04_UA - Umývacia linka autobusov - oprava pojazdnej plochy a výmena žlabu pri revíznom kanály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</si>
  <si>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</si>
  <si>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</si>
  <si>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</si>
  <si>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</si>
  <si>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</si>
  <si>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</si>
  <si>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</si>
  <si>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</si>
  <si>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</si>
  <si>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</si>
  <si>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</si>
  <si>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</si>
  <si>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</si>
  <si>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</si>
  <si>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</si>
  <si>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</si>
  <si>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</si>
  <si>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767 - Konštrukcie doplnkové kovové</t>
  </si>
  <si>
    <t xml:space="preserve">    777 - Podlahy syntetické</t>
  </si>
  <si>
    <t xml:space="preserve">    783 - Nátery</t>
  </si>
  <si>
    <t>M - Práce a dodávky M</t>
  </si>
  <si>
    <t xml:space="preserve">    61-M - Geologické a geotechnické práce a služby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</si>
  <si>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</si>
  <si>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</si>
  <si>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</si>
  <si>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</si>
  <si>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</si>
  <si>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</si>
  <si>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</si>
  <si>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</si>
  <si>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</si>
  <si>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</si>
  <si>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</si>
  <si>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</si>
  <si>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</si>
  <si>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</si>
  <si>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</si>
  <si>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</si>
  <si>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</si>
  <si>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</si>
  <si>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</si>
  <si>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</si>
  <si>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</si>
  <si>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</si>
  <si>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</si>
  <si>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</si>
  <si>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</si>
  <si>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</si>
  <si>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</si>
  <si>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</si>
  <si>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113107132.S</t>
  </si>
  <si>
    <t>Odstránenie krytu v ploche do 200 m2 z betónu prostého, hr. vrstvy 150 do 300 mm,  -0,50000t</t>
  </si>
  <si>
    <t>m2</t>
  </si>
  <si>
    <t>4</t>
  </si>
  <si>
    <t>-1978348787</t>
  </si>
  <si>
    <t>VV</t>
  </si>
  <si>
    <t>výmery prevzate z PD AUTOUMÝVAREŇ - Depo Jurajov dvor Komplexná oprava plochy 03/2025 + 5%  rezerva</t>
  </si>
  <si>
    <t>76*1,05</t>
  </si>
  <si>
    <t>"cca 150 mm okolo medzihaloveho odvodnovacieho žlabu" 6*2*0,2*1,05</t>
  </si>
  <si>
    <t>Súčet</t>
  </si>
  <si>
    <t>113208212.S</t>
  </si>
  <si>
    <t>Vybúranie a demontáž odvodňovacieho žľabu betónového šírky 150 mm,  -0,05900t</t>
  </si>
  <si>
    <t>m</t>
  </si>
  <si>
    <t>1729700570</t>
  </si>
  <si>
    <t>"medzihaloveho odvodnovacieho žlabu" 6*1,05</t>
  </si>
  <si>
    <t>3</t>
  </si>
  <si>
    <t>113307112.S</t>
  </si>
  <si>
    <t>Odstránenie podkladu v ploche do 200 m2 z kameniva ťaženého, hr.100- 200mm,  -0,24000t</t>
  </si>
  <si>
    <t>-410392974</t>
  </si>
  <si>
    <t>"buranie nestmelených podkl. vrstieb hr. 200mm" 74*1,05</t>
  </si>
  <si>
    <t>181102302.S</t>
  </si>
  <si>
    <t>Úprava pláne na stavbách diaľnic v zárezoch mimo skalných so zhutnením</t>
  </si>
  <si>
    <t>1661607353</t>
  </si>
  <si>
    <t>"buranie nestmelených podkl. vrstieb hr. 200mm" 70*1,05</t>
  </si>
  <si>
    <t>Zakladanie</t>
  </si>
  <si>
    <t>5</t>
  </si>
  <si>
    <t>273351217.S</t>
  </si>
  <si>
    <t>Debnenie stien základových dosiek, zhotovenie-tradičné</t>
  </si>
  <si>
    <t>-2720213</t>
  </si>
  <si>
    <t>14*1,05</t>
  </si>
  <si>
    <t>6</t>
  </si>
  <si>
    <t>273351218.S</t>
  </si>
  <si>
    <t>Debnenie stien základových dosiek, odstránenie-tradičné</t>
  </si>
  <si>
    <t>-659053781</t>
  </si>
  <si>
    <t>7</t>
  </si>
  <si>
    <t>279321512.S</t>
  </si>
  <si>
    <t>Betón základových múrov, železový (bez výstuže), tr. C 35/45</t>
  </si>
  <si>
    <t>m3</t>
  </si>
  <si>
    <t>-1793015253</t>
  </si>
  <si>
    <t>"cca 150 mm okolo medzihaloveho odvodnovacieho žlabu" 6*2*0,2*0,25*1,05+1*2*0,2*0,3 "pod zradenou kanal pripojkou DN 100</t>
  </si>
  <si>
    <t>8</t>
  </si>
  <si>
    <t>279362021.S</t>
  </si>
  <si>
    <t>Výstuž základových múrov nosných zo zvár. sietí KARI</t>
  </si>
  <si>
    <t>t</t>
  </si>
  <si>
    <t>-129069315</t>
  </si>
  <si>
    <t>0,170*1,05</t>
  </si>
  <si>
    <t>9</t>
  </si>
  <si>
    <t>289971211.S</t>
  </si>
  <si>
    <t>Zhotovenie vrstvy z geotextílie na upravenom povrchu sklon do 1 : 5 , šírky od 0 do 3 m</t>
  </si>
  <si>
    <t>1075695596</t>
  </si>
  <si>
    <t>"osadenie filtračno-separačnej geotextílie" 72*1,05</t>
  </si>
  <si>
    <t>10</t>
  </si>
  <si>
    <t>M</t>
  </si>
  <si>
    <t>693110004500.S</t>
  </si>
  <si>
    <t>Geotextília polypropylénová netkaná 300 g/m2</t>
  </si>
  <si>
    <t>988221634</t>
  </si>
  <si>
    <t>75,6*1,05 'Prepočítané koeficientom množstva</t>
  </si>
  <si>
    <t>Vodorovné konštrukcie</t>
  </si>
  <si>
    <t>11</t>
  </si>
  <si>
    <t>413351109.S1</t>
  </si>
  <si>
    <t>Debnenie vodorovné  zhotovenie-tradičné</t>
  </si>
  <si>
    <t>-594754632</t>
  </si>
  <si>
    <t>6*1,05</t>
  </si>
  <si>
    <t>12</t>
  </si>
  <si>
    <t>413351110.S</t>
  </si>
  <si>
    <t>Debnenie nosníka odstránenie-tradičné</t>
  </si>
  <si>
    <t>-320443874</t>
  </si>
  <si>
    <t>Komunikácie</t>
  </si>
  <si>
    <t>13</t>
  </si>
  <si>
    <t>564861111.S</t>
  </si>
  <si>
    <t>Podklad zo štrkodrviny s rozprestretím a zhutnením, po zhutnení hr. 200 mm</t>
  </si>
  <si>
    <t>1652689468</t>
  </si>
  <si>
    <t xml:space="preserve"> "zhotovenie vrstvy zo ŠD 0-63, hr. 200 mm)" 70*1,05</t>
  </si>
  <si>
    <t>14</t>
  </si>
  <si>
    <t>582137111.S1</t>
  </si>
  <si>
    <t>Kryt cementobetónový beton C35/45 XC4, XC3, XF4, Dmax 16 S3 s povrchovou metličkovou úpravou hr. 200 mm</t>
  </si>
  <si>
    <t>1901974044</t>
  </si>
  <si>
    <t>Úpravy povrchov, podlahy, osadenie</t>
  </si>
  <si>
    <t>15</t>
  </si>
  <si>
    <t>632001070.S1</t>
  </si>
  <si>
    <t>Polypropylénové vlákna pre bet konštrukcie hr. 200 mm, vlákna (PP, min. dl 50 mm, 5kg/m3)</t>
  </si>
  <si>
    <t>-2017667112</t>
  </si>
  <si>
    <t>23/0,22*1,05</t>
  </si>
  <si>
    <t>Rúrové vedenie</t>
  </si>
  <si>
    <t>16</t>
  </si>
  <si>
    <t>871264200.S1</t>
  </si>
  <si>
    <t>Potrubie kanalizačné hladké plnostenné PP SN 10 DN 100+ vytok</t>
  </si>
  <si>
    <t>217659563</t>
  </si>
  <si>
    <t>17</t>
  </si>
  <si>
    <t>877264200.S</t>
  </si>
  <si>
    <t>Montáž kanalizačného PP čistiaceho kusu DN 100</t>
  </si>
  <si>
    <t>ks</t>
  </si>
  <si>
    <t>-1660487977</t>
  </si>
  <si>
    <t>18</t>
  </si>
  <si>
    <t>286540143400.S</t>
  </si>
  <si>
    <t>Čistiaci kus PP, DN 110 hladký pre gravitačnú kanalizáciu</t>
  </si>
  <si>
    <t>1163448123</t>
  </si>
  <si>
    <t>Ostatné konštrukcie a práce-búranie</t>
  </si>
  <si>
    <t>19</t>
  </si>
  <si>
    <t>919716311.S1</t>
  </si>
  <si>
    <t>Vystuženie dilatačných škár v cementobet. kryte klznými tŕňmi priem. 25 mm dĺ. 500 mm  s klznými púzdrami</t>
  </si>
  <si>
    <t>-2072321500</t>
  </si>
  <si>
    <t xml:space="preserve"> "osadenie klznych trnov s klznými púzdrami (priem 25mm, dl. 0,5m, á 0,5m)" 130</t>
  </si>
  <si>
    <t>20</t>
  </si>
  <si>
    <t>919722111.S</t>
  </si>
  <si>
    <t>Dilatačné škáry rezané v cementobet. kryte  rezanie škár šírky 2 až 5 mm</t>
  </si>
  <si>
    <t>-722224467</t>
  </si>
  <si>
    <t>70*1,05</t>
  </si>
  <si>
    <t>21</t>
  </si>
  <si>
    <t>919722211.S</t>
  </si>
  <si>
    <t>Dilatačné škáry rezané v cementobet. kryte priečne zaliatie škár za studena, šírky nad 3 do 9 mm</t>
  </si>
  <si>
    <t>-1278913207</t>
  </si>
  <si>
    <t>"rezanie okolo medzihaloveho odvodnovacieho žlabu" 6*2*1,05</t>
  </si>
  <si>
    <t>22</t>
  </si>
  <si>
    <t>246990002800.S</t>
  </si>
  <si>
    <t>Tmel zálievkový pre tmelenie škár komunikácií, aplikovanie za studena</t>
  </si>
  <si>
    <t>l</t>
  </si>
  <si>
    <t>-56767258</t>
  </si>
  <si>
    <t>86,1*0,084 'Prepočítané koeficientom množstva</t>
  </si>
  <si>
    <t>919735122.S</t>
  </si>
  <si>
    <t>Rezanie existujúceho betónového krytu alebo podkladu hĺbky nad 50 do 100 mm</t>
  </si>
  <si>
    <t>894823669</t>
  </si>
  <si>
    <t>"zarezanie ocl uholnikov" 44*1,05</t>
  </si>
  <si>
    <t>"zarezanie ocl kolajnic" 40*1,05</t>
  </si>
  <si>
    <t>24</t>
  </si>
  <si>
    <t>919735124.S</t>
  </si>
  <si>
    <t>Rezanie existujúceho betónového krytu alebo podkladu hĺbky nad 150 do 200 mm</t>
  </si>
  <si>
    <t>2112484271</t>
  </si>
  <si>
    <t>58*1,05</t>
  </si>
  <si>
    <t>"rezanie okolo medzihaloveho odvodnovacieho žlabu" 6*2</t>
  </si>
  <si>
    <t>25</t>
  </si>
  <si>
    <t>919741111.S</t>
  </si>
  <si>
    <t>Ošetrenie cementobetónovej plochy vodou</t>
  </si>
  <si>
    <t>-56585691</t>
  </si>
  <si>
    <t>26</t>
  </si>
  <si>
    <t>935141754.S</t>
  </si>
  <si>
    <t>Osadenie odvodňovacieho vláknobetónového žľabu s ochrannou hranou, svetlej šírky 100 mm a s roštom triedy D 400</t>
  </si>
  <si>
    <t>1042847078</t>
  </si>
  <si>
    <t>27</t>
  </si>
  <si>
    <t>592270115600.S1</t>
  </si>
  <si>
    <t>Odvodňovací žľab z vláknobetónu s ochrannou hranou, svetlá šírka 100 mm, dĺžky 1 m, šxv 160x160-274 mm, so spádom 0,5 % napr. BG FILCOTEN PRO spec vid PD statika</t>
  </si>
  <si>
    <t>945888252</t>
  </si>
  <si>
    <t>28</t>
  </si>
  <si>
    <t>592270116500.S</t>
  </si>
  <si>
    <t>Štrbinový liatinový kryt protikorózny lxšxv 500x149x20 mm, šírka štrbín 14 mm, tr. zaťaženia D 400, k odvodňovaciemu žľabu z vláknobetónu s ochrannou hranou svetlej šírky 100 mm</t>
  </si>
  <si>
    <t>1016068933</t>
  </si>
  <si>
    <t>29</t>
  </si>
  <si>
    <t>592270117550.S</t>
  </si>
  <si>
    <t>Čelná stena s PVC nátrubkom DN 100, šxv 160x274 mm, k odvodňovaciemu žľabu z vláknobetónu s ochrannou hranou svetlej šírky 100 mm</t>
  </si>
  <si>
    <t>-692402665</t>
  </si>
  <si>
    <t>30</t>
  </si>
  <si>
    <t>935150211.S1</t>
  </si>
  <si>
    <t>Osadenie odtoku do žlabu DN 100</t>
  </si>
  <si>
    <t>679176692</t>
  </si>
  <si>
    <t>31</t>
  </si>
  <si>
    <t>552420026130.S</t>
  </si>
  <si>
    <t>Odtok podlahový, stropný s nalisovacou tesniacou prírubou, d 274 mm, odtok d 110 mm</t>
  </si>
  <si>
    <t>-441739557</t>
  </si>
  <si>
    <t>32</t>
  </si>
  <si>
    <t>552420026150.S</t>
  </si>
  <si>
    <t>Sifón plastový pre podlahové, stropné odtoky, d 110 mm</t>
  </si>
  <si>
    <t>-693184465</t>
  </si>
  <si>
    <t>33</t>
  </si>
  <si>
    <t>952901411.S</t>
  </si>
  <si>
    <t>Vyčistenie ostatných objektov (kanálov, zásobníkov a pod.) akejkoľvek výšky</t>
  </si>
  <si>
    <t>-1829993051</t>
  </si>
  <si>
    <t>"žlab+cca 150 mm okolo medzihaloveho odvodnovacieho žlabu" 6*2*0,35*1,05</t>
  </si>
  <si>
    <t>34</t>
  </si>
  <si>
    <t>972056002.S1</t>
  </si>
  <si>
    <t>Jadrové vrty diamantovými korunkami do D 30 mm do podláh - železobetónových -0,00002t</t>
  </si>
  <si>
    <t>cm</t>
  </si>
  <si>
    <t>1300816509</t>
  </si>
  <si>
    <t xml:space="preserve"> "vŕtanie dier preimer 28 mm do jest. zarezanej betónovej podlahy (130ks x 0,3m)" 130*30*1,05</t>
  </si>
  <si>
    <t>35</t>
  </si>
  <si>
    <t>976084111.S1</t>
  </si>
  <si>
    <t>Vybúranie ochranných uholníkov, s vysekaním kotiev, z abetónu,  -0,01500t</t>
  </si>
  <si>
    <t>1420202342</t>
  </si>
  <si>
    <t xml:space="preserve"> 44*1,05</t>
  </si>
  <si>
    <t>36</t>
  </si>
  <si>
    <t>979081111.S</t>
  </si>
  <si>
    <t>Odvoz sutiny a vybúraných hmôt na skládku do 1 km</t>
  </si>
  <si>
    <t>421600218</t>
  </si>
  <si>
    <t>37</t>
  </si>
  <si>
    <t>979081121.S</t>
  </si>
  <si>
    <t>Odvoz sutiny a vybúraných hmôt na skládku za každý ďalší 1 km</t>
  </si>
  <si>
    <t>-242750510</t>
  </si>
  <si>
    <t>63,496*20 'Prepočítané koeficientom množstva</t>
  </si>
  <si>
    <t>38</t>
  </si>
  <si>
    <t>979082111.S</t>
  </si>
  <si>
    <t>Vnútrostavenisková doprava sutiny a vybúraných hmôt do 10 m</t>
  </si>
  <si>
    <t>667307606</t>
  </si>
  <si>
    <t>39</t>
  </si>
  <si>
    <t>979082121.S</t>
  </si>
  <si>
    <t>Vnútrostavenisková doprava sutiny a vybúraných hmôt za každých ďalších 5 m</t>
  </si>
  <si>
    <t>-371410284</t>
  </si>
  <si>
    <t>40</t>
  </si>
  <si>
    <t>979087112.S</t>
  </si>
  <si>
    <t>Nakladanie na dopravný prostriedok pre vodorovnú dopravu sutiny</t>
  </si>
  <si>
    <t>1211334668</t>
  </si>
  <si>
    <t>41</t>
  </si>
  <si>
    <t>979089012.S</t>
  </si>
  <si>
    <t>Poplatok za skládku - betón, tehly, dlaždice, obkladačky a keramika  (17 01), ostatné</t>
  </si>
  <si>
    <t>-1273387281</t>
  </si>
  <si>
    <t>42</t>
  </si>
  <si>
    <t>979093111.S</t>
  </si>
  <si>
    <t>Uloženie sutiny na skládku s hrubým urovnaním bez zhutnenia</t>
  </si>
  <si>
    <t>1620758980</t>
  </si>
  <si>
    <t>99</t>
  </si>
  <si>
    <t>Presun hmôt HSV</t>
  </si>
  <si>
    <t>43</t>
  </si>
  <si>
    <t>999281111.S</t>
  </si>
  <si>
    <t>Presun hmôt pre opravy a údržbu objektov vrátane vonkajších plášťov výšky do 25 m</t>
  </si>
  <si>
    <t>215104861</t>
  </si>
  <si>
    <t>PSV</t>
  </si>
  <si>
    <t>Práce a dodávky PSV</t>
  </si>
  <si>
    <t>711</t>
  </si>
  <si>
    <t>Izolácie proti vode a vlhkosti</t>
  </si>
  <si>
    <t>44</t>
  </si>
  <si>
    <t>711131103.S</t>
  </si>
  <si>
    <t>Zhotovenie izolácie proti zemnej vlhkosti vodorovne, separačná fólia na sucho</t>
  </si>
  <si>
    <t>1274612263</t>
  </si>
  <si>
    <t xml:space="preserve"> "fólia pod betónovú vrstvu" 60*1,05</t>
  </si>
  <si>
    <t>45</t>
  </si>
  <si>
    <t>283230007500.S</t>
  </si>
  <si>
    <t>Oddeľovacia fólia na potery</t>
  </si>
  <si>
    <t>170402725</t>
  </si>
  <si>
    <t>63*1,15 'Prepočítané koeficientom množstva</t>
  </si>
  <si>
    <t>46</t>
  </si>
  <si>
    <t>998711201.S</t>
  </si>
  <si>
    <t>Presun hmôt pre izoláciu proti vode v objektoch výšky do 6 m</t>
  </si>
  <si>
    <t>%</t>
  </si>
  <si>
    <t>1309870535</t>
  </si>
  <si>
    <t>767</t>
  </si>
  <si>
    <t>Konštrukcie doplnkové kovové</t>
  </si>
  <si>
    <t>47</t>
  </si>
  <si>
    <t>767510111.S1</t>
  </si>
  <si>
    <t>Montáž kanálových uholníkov + kotvenie</t>
  </si>
  <si>
    <t>kg</t>
  </si>
  <si>
    <t>-681782155</t>
  </si>
  <si>
    <t>"osadenie uholník L100x8 + kotvenie, konštrukcia oceľ S235 (12,2kg/mb)" 630*1,05</t>
  </si>
  <si>
    <t>48</t>
  </si>
  <si>
    <t>133310003700.S1</t>
  </si>
  <si>
    <t>Tyč oceľová prierezu L rovnoramenný uholník 100x100x8 mm, ozn. 11 373 podľa EN ISO S235JRG1</t>
  </si>
  <si>
    <t>1584955426</t>
  </si>
  <si>
    <t>661,5*0,00105 'Prepočítané koeficientom množstva</t>
  </si>
  <si>
    <t>49</t>
  </si>
  <si>
    <t>767510192.S1</t>
  </si>
  <si>
    <t>Príplatok k cene za zhotovenie rohu lemovacích uholníkov, osadenie a zafixovanie uholníka do debnenia</t>
  </si>
  <si>
    <t>-232791540</t>
  </si>
  <si>
    <t>50</t>
  </si>
  <si>
    <t>767996802.S</t>
  </si>
  <si>
    <t>Demontáž ostatných doplnkov stavieb s hmotnosťou jednotlivých dielov konštr. nad 50 do 100 kg,  -0,00100t</t>
  </si>
  <si>
    <t>1086162526</t>
  </si>
  <si>
    <t xml:space="preserve"> "odstránenie kolajníc (60,5kg/mb)" 40*60,5*1,05</t>
  </si>
  <si>
    <t>51</t>
  </si>
  <si>
    <t>998767201.S</t>
  </si>
  <si>
    <t>Presun hmôt pre kovové stavebné doplnkové konštrukcie v objektoch výšky do 6 m</t>
  </si>
  <si>
    <t>1577043918</t>
  </si>
  <si>
    <t>777</t>
  </si>
  <si>
    <t>Podlahy syntetické</t>
  </si>
  <si>
    <t>52</t>
  </si>
  <si>
    <t>777610100.S</t>
  </si>
  <si>
    <t>Epoxidový penetračný náter jednonásobný</t>
  </si>
  <si>
    <t>-886588329</t>
  </si>
  <si>
    <t>53</t>
  </si>
  <si>
    <t>777616202.S</t>
  </si>
  <si>
    <t>Epoxidový náter na podlahy, tenkovrstvý hr. 1 mm</t>
  </si>
  <si>
    <t>-1251963324</t>
  </si>
  <si>
    <t>54</t>
  </si>
  <si>
    <t>998777201.S</t>
  </si>
  <si>
    <t>Presun hmôt pre podlahy syntetické v objektoch výšky do 6 m</t>
  </si>
  <si>
    <t>-1874891266</t>
  </si>
  <si>
    <t>783</t>
  </si>
  <si>
    <t>Nátery</t>
  </si>
  <si>
    <t>55</t>
  </si>
  <si>
    <t>783120470.S1</t>
  </si>
  <si>
    <t>Syntetický náter - oceľových konštrukcií podláh z  ocele, protikorózny nater</t>
  </si>
  <si>
    <t>631667837</t>
  </si>
  <si>
    <t>"PKO ochrana náterom" 10*1,05</t>
  </si>
  <si>
    <t>Práce a dodávky M</t>
  </si>
  <si>
    <t>61-M</t>
  </si>
  <si>
    <t>Geologické a geotechnické práce a služby</t>
  </si>
  <si>
    <t>56</t>
  </si>
  <si>
    <t>961011022.S1</t>
  </si>
  <si>
    <t>Statická zaťažovacia skúška  - kontorla deformačných modulov, statiské skúšky pláne</t>
  </si>
  <si>
    <t>meranie</t>
  </si>
  <si>
    <t>64</t>
  </si>
  <si>
    <t>-75010610</t>
  </si>
  <si>
    <t>4 "podkadu</t>
  </si>
  <si>
    <t>4 "podkladnej vrstvy šdrkodrvy novej vrstvy</t>
  </si>
  <si>
    <t>8 "skuska pevnosti tvrdomerom</t>
  </si>
  <si>
    <t>POZ</t>
  </si>
  <si>
    <t>POZNÁMKY</t>
  </si>
  <si>
    <t>57</t>
  </si>
  <si>
    <t>POZNAMKA_4</t>
  </si>
  <si>
    <t>Kontrolný rozpočet/zadanie pre verejné obstarávanie bol zostavený na základe požiadaviek investora a  po obhliadke uskutočnenej dňa 05.02.2025 za pritomnosti zástupcov investora a statika z jeho podkladov.</t>
  </si>
  <si>
    <t>512</t>
  </si>
  <si>
    <t>483375905</t>
  </si>
  <si>
    <t>P</t>
  </si>
  <si>
    <t xml:space="preserve">Poznámka k položke:_x000D_
_x000D_
</t>
  </si>
  <si>
    <t>58</t>
  </si>
  <si>
    <t>POZNAMKA_5</t>
  </si>
  <si>
    <t xml:space="preserve">Vzhľadom na súčasnú nepredvídateľnú zmenu cien stavebných materiálov, je možné tento rozpočet považovať za aktuálny iba v období približne 2 mesiace od jeho vyhotovenia. </t>
  </si>
  <si>
    <t>453025497</t>
  </si>
  <si>
    <t>VP</t>
  </si>
  <si>
    <t xml:space="preserve">  Práce naviac</t>
  </si>
  <si>
    <t>PN</t>
  </si>
  <si>
    <t>plocha_omietky</t>
  </si>
  <si>
    <t>45,36</t>
  </si>
  <si>
    <t>nater</t>
  </si>
  <si>
    <t>79,47</t>
  </si>
  <si>
    <t>Časť:</t>
  </si>
  <si>
    <t>01 - Oprava omietky do výšky 1,6 m na obvodovej stene</t>
  </si>
  <si>
    <t>610991111.S</t>
  </si>
  <si>
    <t>Zakrývanie výplní vnútorných okenných otvorov, predmetov a konštrukcií</t>
  </si>
  <si>
    <t>1179361033</t>
  </si>
  <si>
    <t>1,5*1,5*5*1,05</t>
  </si>
  <si>
    <t>612460124.S</t>
  </si>
  <si>
    <t>Príprava vnútorného podkladu stien penetráciou pod omietky a nátery</t>
  </si>
  <si>
    <t>-916233302</t>
  </si>
  <si>
    <t>na celu vysku 3,6 m</t>
  </si>
  <si>
    <t>(24+3)*3,2*1,05-1,5*1,5*5</t>
  </si>
  <si>
    <t>612465117.S</t>
  </si>
  <si>
    <t>Vnútorný sanačný systém stien, sanačný prednástrek cementový odvlhčovací špeciálny, krytie 100%</t>
  </si>
  <si>
    <t>964546675</t>
  </si>
  <si>
    <t>612465153.S</t>
  </si>
  <si>
    <t>Vnútorný sanačný systém stien s obsahom cementu, jadrová omietka odvlhčovacia, hr. 20 mm</t>
  </si>
  <si>
    <t>-120600182</t>
  </si>
  <si>
    <t>612465232.S</t>
  </si>
  <si>
    <t>Vnútorný sanačný systém stien s obsahom cementu, štuková omietka odvlhčovacia, hr. 2,5 mm</t>
  </si>
  <si>
    <t>1144761513</t>
  </si>
  <si>
    <t>612465282.S</t>
  </si>
  <si>
    <t>Vnútorný sanačný systém stien, vodný roztok pre ošetrenie muriva poškodeného soľami, náter</t>
  </si>
  <si>
    <t>-854543351</t>
  </si>
  <si>
    <t>622491310.S</t>
  </si>
  <si>
    <t>Fasádny náter silikátový, dvojnásobný</t>
  </si>
  <si>
    <t>-1752139825</t>
  </si>
  <si>
    <t>941955002.S</t>
  </si>
  <si>
    <t>Lešenie ľahké pracovné pomocné s výškou lešeňovej podlahy nad 1,20 do 1,90 m</t>
  </si>
  <si>
    <t>-1827432723</t>
  </si>
  <si>
    <t>26*4</t>
  </si>
  <si>
    <t>952901111.S</t>
  </si>
  <si>
    <t>Vyčistenie budov pri výške podlaží do 4 m</t>
  </si>
  <si>
    <t>-1725121817</t>
  </si>
  <si>
    <t>24*6*1,05</t>
  </si>
  <si>
    <t>978013191.S</t>
  </si>
  <si>
    <t>Otlčenie omietok stien vnútorných vápenných alebo vápennocementových v rozsahu do 100 %,  -0,04600t</t>
  </si>
  <si>
    <t>437983329</t>
  </si>
  <si>
    <t xml:space="preserve">do výšky 1,6 m </t>
  </si>
  <si>
    <t>(24+3)*1,6*1,05</t>
  </si>
  <si>
    <t>-1967649334</t>
  </si>
  <si>
    <t>-1190556745</t>
  </si>
  <si>
    <t>2,087*20 'Prepočítané koeficientom množstva</t>
  </si>
  <si>
    <t>-1030737937</t>
  </si>
  <si>
    <t>-269585169</t>
  </si>
  <si>
    <t>1516979776</t>
  </si>
  <si>
    <t>979089512.S</t>
  </si>
  <si>
    <t>Poplatok za skládku - stavebné materiály na báze sadry (17 08), ostatné</t>
  </si>
  <si>
    <t>232609637</t>
  </si>
  <si>
    <t>-1797181166</t>
  </si>
  <si>
    <t>-1507685117</t>
  </si>
  <si>
    <t>Kontrolný rozpočet/zadanie pre verejné obstarávanie bol zostavený na základe požiadaviek investora a  po obhliadke uskutočnenej dňa 05.02.2025 za pritomnosti zástupcov investora.</t>
  </si>
  <si>
    <t>-596333043</t>
  </si>
  <si>
    <t>1371157363</t>
  </si>
  <si>
    <t>ZOZNAM FIGÚR</t>
  </si>
  <si>
    <t>Výmera</t>
  </si>
  <si>
    <t>Použitie figúry:</t>
  </si>
  <si>
    <t>04_UA/ 01</t>
  </si>
  <si>
    <t>Oprava Podlahy Umyváreň Autobusov Jurajov Dvor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</si>
</sst>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7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2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4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5" fillId="4" borderId="0" xfId="0" applyFont="1" applyFill="1" applyAlignment="1">
      <alignment horizontal="center" vertical="center"/>
    </xf>
    <xf numFmtId="0" fontId="26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4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166" fontId="31" fillId="0" borderId="0" xfId="0" applyNumberFormat="1" applyFont="1" applyAlignment="1">
      <alignment vertical="center"/>
    </xf>
    <xf numFmtId="4" fontId="31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2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7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2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5" fillId="4" borderId="0" xfId="0" applyFont="1" applyFill="1" applyAlignment="1">
      <alignment horizontal="left" vertical="center"/>
    </xf>
    <xf numFmtId="0" fontId="25" fillId="4" borderId="0" xfId="0" applyFont="1" applyFill="1" applyAlignment="1">
      <alignment horizontal="right" vertical="center"/>
    </xf>
    <xf numFmtId="0" fontId="3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6" fillId="0" borderId="0" xfId="0" applyNumberFormat="1" applyFont="1" applyAlignment="1">
      <alignment vertical="center"/>
    </xf>
    <xf numFmtId="0" fontId="26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5" fillId="4" borderId="16" xfId="0" applyFont="1" applyFill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25" fillId="4" borderId="18" xfId="0" applyFont="1" applyFill="1" applyBorder="1" applyAlignment="1">
      <alignment horizontal="center" vertical="center" wrapText="1"/>
    </xf>
    <xf numFmtId="0" fontId="25" fillId="4" borderId="0" xfId="0" applyFont="1" applyFill="1" applyAlignment="1">
      <alignment horizontal="center" vertical="center" wrapText="1"/>
    </xf>
    <xf numFmtId="4" fontId="27" fillId="0" borderId="0" xfId="0" applyNumberFormat="1" applyFont="1"/>
    <xf numFmtId="166" fontId="37" fillId="0" borderId="12" xfId="0" applyNumberFormat="1" applyFont="1" applyBorder="1"/>
    <xf numFmtId="166" fontId="37" fillId="0" borderId="13" xfId="0" applyNumberFormat="1" applyFont="1" applyBorder="1"/>
    <xf numFmtId="4" fontId="38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5" fillId="0" borderId="23" xfId="0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left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23" xfId="0" applyFont="1" applyBorder="1" applyAlignment="1">
      <alignment horizontal="center" vertical="center" wrapText="1"/>
    </xf>
    <xf numFmtId="167" fontId="25" fillId="2" borderId="23" xfId="0" applyNumberFormat="1" applyFont="1" applyFill="1" applyBorder="1" applyAlignment="1" applyProtection="1">
      <alignment vertical="center"/>
      <protection locked="0"/>
    </xf>
    <xf numFmtId="4" fontId="25" fillId="2" borderId="23" xfId="0" applyNumberFormat="1" applyFont="1" applyFill="1" applyBorder="1" applyAlignment="1" applyProtection="1">
      <alignment vertical="center"/>
      <protection locked="0"/>
    </xf>
    <xf numFmtId="4" fontId="25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166" fontId="26" fillId="0" borderId="0" xfId="0" applyNumberFormat="1" applyFont="1" applyAlignment="1">
      <alignment vertical="center"/>
    </xf>
    <xf numFmtId="166" fontId="26" fillId="0" borderId="15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40" fillId="0" borderId="23" xfId="0" applyFont="1" applyBorder="1" applyAlignment="1">
      <alignment horizontal="center" vertical="center"/>
    </xf>
    <xf numFmtId="49" fontId="40" fillId="0" borderId="23" xfId="0" applyNumberFormat="1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center" vertical="center" wrapText="1"/>
    </xf>
    <xf numFmtId="167" fontId="40" fillId="2" borderId="23" xfId="0" applyNumberFormat="1" applyFont="1" applyFill="1" applyBorder="1" applyAlignment="1" applyProtection="1">
      <alignment vertical="center"/>
      <protection locked="0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>
      <alignment vertical="center"/>
    </xf>
    <xf numFmtId="0" fontId="41" fillId="0" borderId="23" xfId="0" applyFont="1" applyBorder="1" applyAlignment="1">
      <alignment vertical="center"/>
    </xf>
    <xf numFmtId="0" fontId="41" fillId="0" borderId="3" xfId="0" applyFont="1" applyBorder="1" applyAlignment="1">
      <alignment vertical="center"/>
    </xf>
    <xf numFmtId="0" fontId="40" fillId="2" borderId="14" xfId="0" applyFont="1" applyFill="1" applyBorder="1" applyAlignment="1" applyProtection="1">
      <alignment horizontal="left" vertical="center"/>
      <protection locked="0"/>
    </xf>
    <xf numFmtId="0" fontId="40" fillId="0" borderId="0" xfId="0" applyFont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4" fillId="2" borderId="23" xfId="0" applyFont="1" applyFill="1" applyBorder="1" applyAlignment="1" applyProtection="1">
      <alignment horizontal="left" vertical="center"/>
      <protection locked="0"/>
    </xf>
    <xf numFmtId="0" fontId="24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6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8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center"/>
    </xf>
    <xf numFmtId="0" fontId="24" fillId="0" borderId="14" xfId="0" applyFont="1" applyBorder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5" fillId="4" borderId="6" xfId="0" applyFont="1" applyFill="1" applyBorder="1" applyAlignment="1">
      <alignment horizontal="center" vertical="center"/>
    </xf>
    <xf numFmtId="0" fontId="25" fillId="4" borderId="7" xfId="0" applyFont="1" applyFill="1" applyBorder="1" applyAlignment="1">
      <alignment horizontal="left" vertical="center"/>
    </xf>
    <xf numFmtId="0" fontId="25" fillId="4" borderId="7" xfId="0" applyFont="1" applyFill="1" applyBorder="1" applyAlignment="1">
      <alignment horizontal="right" vertical="center"/>
    </xf>
    <xf numFmtId="0" fontId="25" fillId="4" borderId="7" xfId="0" applyFont="1" applyFill="1" applyBorder="1" applyAlignment="1">
      <alignment horizontal="center" vertical="center"/>
    </xf>
    <xf numFmtId="0" fontId="25" fillId="4" borderId="8" xfId="0" applyFont="1" applyFill="1" applyBorder="1" applyAlignment="1">
      <alignment horizontal="left" vertical="center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30" fillId="0" borderId="0" xfId="0" applyNumberFormat="1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0" fontId="7" fillId="2" borderId="0" xfId="0" applyFont="1" applyFill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4" fontId="27" fillId="4" borderId="0" xfId="0" applyNumberFormat="1" applyFont="1" applyFill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tabSelected="1" topLeftCell="A21" workbookViewId="0">
      <selection activeCell="AI9" sqref="AI9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7</v>
      </c>
    </row>
    <row r="4" spans="1:74" ht="24.95" customHeight="1">
      <c r="B4" s="19"/>
      <c r="D4" s="20" t="s">
        <v>8</v>
      </c>
      <c r="AR4" s="19"/>
      <c r="AS4" s="21" t="s">
        <v>9</v>
      </c>
      <c r="BE4" s="22" t="s">
        <v>10</v>
      </c>
      <c r="BS4" s="16" t="s">
        <v>11</v>
      </c>
    </row>
    <row r="5" spans="1:74" ht="12" customHeight="1">
      <c r="B5" s="19"/>
      <c r="D5" s="23" t="s">
        <v>12</v>
      </c>
      <c r="K5" s="258" t="s">
        <v>13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R5" s="19"/>
      <c r="BE5" s="255" t="s">
        <v>14</v>
      </c>
      <c r="BS5" s="16" t="s">
        <v>6</v>
      </c>
    </row>
    <row r="6" spans="1:74" ht="36.950000000000003" customHeight="1">
      <c r="B6" s="19"/>
      <c r="D6" s="25" t="s">
        <v>15</v>
      </c>
      <c r="K6" s="260" t="s">
        <v>532</v>
      </c>
      <c r="L6" s="259"/>
      <c r="M6" s="259"/>
      <c r="N6" s="259"/>
      <c r="O6" s="259"/>
      <c r="P6" s="259"/>
      <c r="Q6" s="259"/>
      <c r="R6" s="259"/>
      <c r="S6" s="259"/>
      <c r="T6" s="259"/>
      <c r="U6" s="259"/>
      <c r="V6" s="259"/>
      <c r="W6" s="259"/>
      <c r="X6" s="259"/>
      <c r="Y6" s="259"/>
      <c r="Z6" s="259"/>
      <c r="AA6" s="259"/>
      <c r="AB6" s="259"/>
      <c r="AC6" s="259"/>
      <c r="AD6" s="259"/>
      <c r="AE6" s="259"/>
      <c r="AF6" s="259"/>
      <c r="AG6" s="259"/>
      <c r="AH6" s="259"/>
      <c r="AI6" s="259"/>
      <c r="AJ6" s="259"/>
      <c r="AK6" s="259"/>
      <c r="AL6" s="259"/>
      <c r="AM6" s="259"/>
      <c r="AN6" s="259"/>
      <c r="AO6" s="259"/>
      <c r="AR6" s="19"/>
      <c r="BE6" s="256"/>
      <c r="BS6" s="16" t="s">
        <v>6</v>
      </c>
    </row>
    <row r="7" spans="1:74" ht="12" customHeight="1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256"/>
      <c r="BS7" s="16" t="s">
        <v>6</v>
      </c>
    </row>
    <row r="8" spans="1:74" ht="12" customHeight="1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256"/>
      <c r="BS8" s="16" t="s">
        <v>6</v>
      </c>
    </row>
    <row r="9" spans="1:74" ht="14.45" customHeight="1">
      <c r="B9" s="19"/>
      <c r="AR9" s="19"/>
      <c r="BE9" s="256"/>
      <c r="BS9" s="16" t="s">
        <v>6</v>
      </c>
    </row>
    <row r="10" spans="1:74" ht="12" customHeight="1">
      <c r="B10" s="19"/>
      <c r="D10" s="26" t="s">
        <v>23</v>
      </c>
      <c r="AK10" s="26" t="s">
        <v>24</v>
      </c>
      <c r="AN10" s="24" t="s">
        <v>25</v>
      </c>
      <c r="AR10" s="19"/>
      <c r="BE10" s="256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28</v>
      </c>
      <c r="AR11" s="19"/>
      <c r="BE11" s="256"/>
      <c r="BS11" s="16" t="s">
        <v>6</v>
      </c>
    </row>
    <row r="12" spans="1:74" ht="6.95" customHeight="1">
      <c r="B12" s="19"/>
      <c r="AR12" s="19"/>
      <c r="BE12" s="256"/>
      <c r="BS12" s="16" t="s">
        <v>6</v>
      </c>
    </row>
    <row r="13" spans="1:74" ht="12" customHeight="1">
      <c r="B13" s="19"/>
      <c r="D13" s="26" t="s">
        <v>29</v>
      </c>
      <c r="AK13" s="26" t="s">
        <v>24</v>
      </c>
      <c r="AN13" s="28" t="s">
        <v>30</v>
      </c>
      <c r="AR13" s="19"/>
      <c r="BE13" s="256"/>
      <c r="BS13" s="16" t="s">
        <v>6</v>
      </c>
    </row>
    <row r="14" spans="1:74" ht="12.75">
      <c r="B14" s="19"/>
      <c r="E14" s="261" t="s">
        <v>30</v>
      </c>
      <c r="F14" s="262"/>
      <c r="G14" s="262"/>
      <c r="H14" s="262"/>
      <c r="I14" s="262"/>
      <c r="J14" s="262"/>
      <c r="K14" s="262"/>
      <c r="L14" s="262"/>
      <c r="M14" s="262"/>
      <c r="N14" s="262"/>
      <c r="O14" s="262"/>
      <c r="P14" s="262"/>
      <c r="Q14" s="262"/>
      <c r="R14" s="262"/>
      <c r="S14" s="262"/>
      <c r="T14" s="262"/>
      <c r="U14" s="262"/>
      <c r="V14" s="262"/>
      <c r="W14" s="262"/>
      <c r="X14" s="262"/>
      <c r="Y14" s="262"/>
      <c r="Z14" s="262"/>
      <c r="AA14" s="262"/>
      <c r="AB14" s="262"/>
      <c r="AC14" s="262"/>
      <c r="AD14" s="262"/>
      <c r="AE14" s="262"/>
      <c r="AF14" s="262"/>
      <c r="AG14" s="262"/>
      <c r="AH14" s="262"/>
      <c r="AI14" s="262"/>
      <c r="AJ14" s="262"/>
      <c r="AK14" s="26" t="s">
        <v>27</v>
      </c>
      <c r="AN14" s="28" t="s">
        <v>30</v>
      </c>
      <c r="AR14" s="19"/>
      <c r="BE14" s="256"/>
      <c r="BS14" s="16" t="s">
        <v>6</v>
      </c>
    </row>
    <row r="15" spans="1:74" ht="6.95" customHeight="1">
      <c r="B15" s="19"/>
      <c r="AR15" s="19"/>
      <c r="BE15" s="256"/>
      <c r="BS15" s="16" t="s">
        <v>4</v>
      </c>
    </row>
    <row r="16" spans="1:74" ht="12" customHeight="1">
      <c r="B16" s="19"/>
      <c r="D16" s="26" t="s">
        <v>31</v>
      </c>
      <c r="AK16" s="26" t="s">
        <v>24</v>
      </c>
      <c r="AN16" s="24" t="s">
        <v>1</v>
      </c>
      <c r="AR16" s="19"/>
      <c r="BE16" s="256"/>
      <c r="BS16" s="16" t="s">
        <v>4</v>
      </c>
    </row>
    <row r="17" spans="2:71" ht="18.399999999999999" customHeight="1">
      <c r="B17" s="19"/>
      <c r="E17" s="24" t="s">
        <v>32</v>
      </c>
      <c r="AK17" s="26" t="s">
        <v>27</v>
      </c>
      <c r="AN17" s="24" t="s">
        <v>1</v>
      </c>
      <c r="AR17" s="19"/>
      <c r="BE17" s="256"/>
      <c r="BS17" s="16" t="s">
        <v>33</v>
      </c>
    </row>
    <row r="18" spans="2:71" ht="6.95" customHeight="1">
      <c r="B18" s="19"/>
      <c r="AR18" s="19"/>
      <c r="BE18" s="256"/>
      <c r="BS18" s="16" t="s">
        <v>6</v>
      </c>
    </row>
    <row r="19" spans="2:71" ht="12" customHeight="1">
      <c r="B19" s="19"/>
      <c r="D19" s="26" t="s">
        <v>34</v>
      </c>
      <c r="AK19" s="26" t="s">
        <v>24</v>
      </c>
      <c r="AN19" s="24" t="s">
        <v>1</v>
      </c>
      <c r="AR19" s="19"/>
      <c r="BE19" s="256"/>
      <c r="BS19" s="16" t="s">
        <v>6</v>
      </c>
    </row>
    <row r="20" spans="2:71" ht="18.399999999999999" customHeight="1">
      <c r="B20" s="19"/>
      <c r="E20" s="24" t="s">
        <v>32</v>
      </c>
      <c r="AK20" s="26" t="s">
        <v>27</v>
      </c>
      <c r="AN20" s="24" t="s">
        <v>1</v>
      </c>
      <c r="AR20" s="19"/>
      <c r="BE20" s="256"/>
      <c r="BS20" s="16" t="s">
        <v>33</v>
      </c>
    </row>
    <row r="21" spans="2:71" ht="6.95" customHeight="1">
      <c r="B21" s="19"/>
      <c r="AR21" s="19"/>
      <c r="BE21" s="256"/>
    </row>
    <row r="22" spans="2:71" ht="12" customHeight="1">
      <c r="B22" s="19"/>
      <c r="D22" s="26" t="s">
        <v>35</v>
      </c>
      <c r="AR22" s="19"/>
      <c r="BE22" s="256"/>
    </row>
    <row r="23" spans="2:71" ht="16.5" customHeight="1">
      <c r="B23" s="19"/>
      <c r="E23" s="263" t="s">
        <v>1</v>
      </c>
      <c r="F23" s="263"/>
      <c r="G23" s="263"/>
      <c r="H23" s="263"/>
      <c r="I23" s="263"/>
      <c r="J23" s="263"/>
      <c r="K23" s="263"/>
      <c r="L23" s="263"/>
      <c r="M23" s="263"/>
      <c r="N23" s="263"/>
      <c r="O23" s="263"/>
      <c r="P23" s="263"/>
      <c r="Q23" s="263"/>
      <c r="R23" s="263"/>
      <c r="S23" s="263"/>
      <c r="T23" s="263"/>
      <c r="U23" s="263"/>
      <c r="V23" s="263"/>
      <c r="W23" s="263"/>
      <c r="X23" s="263"/>
      <c r="Y23" s="263"/>
      <c r="Z23" s="263"/>
      <c r="AA23" s="263"/>
      <c r="AB23" s="263"/>
      <c r="AC23" s="263"/>
      <c r="AD23" s="263"/>
      <c r="AE23" s="263"/>
      <c r="AF23" s="263"/>
      <c r="AG23" s="263"/>
      <c r="AH23" s="263"/>
      <c r="AI23" s="263"/>
      <c r="AJ23" s="263"/>
      <c r="AK23" s="263"/>
      <c r="AL23" s="263"/>
      <c r="AM23" s="263"/>
      <c r="AN23" s="263"/>
      <c r="AR23" s="19"/>
      <c r="BE23" s="256"/>
    </row>
    <row r="24" spans="2:71" ht="6.95" customHeight="1">
      <c r="B24" s="19"/>
      <c r="AR24" s="19"/>
      <c r="BE24" s="256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256"/>
    </row>
    <row r="26" spans="2:71" ht="14.45" customHeight="1">
      <c r="B26" s="19"/>
      <c r="D26" s="31" t="s">
        <v>36</v>
      </c>
      <c r="AK26" s="264">
        <f>ROUND(AG94,2)</f>
        <v>0</v>
      </c>
      <c r="AL26" s="259"/>
      <c r="AM26" s="259"/>
      <c r="AN26" s="259"/>
      <c r="AO26" s="259"/>
      <c r="AR26" s="19"/>
      <c r="BE26" s="256"/>
    </row>
    <row r="27" spans="2:71" ht="14.45" customHeight="1">
      <c r="B27" s="19"/>
      <c r="D27" s="31" t="s">
        <v>37</v>
      </c>
      <c r="AK27" s="264">
        <f>ROUND(AG99, 2)</f>
        <v>0</v>
      </c>
      <c r="AL27" s="264"/>
      <c r="AM27" s="264"/>
      <c r="AN27" s="264"/>
      <c r="AO27" s="264"/>
      <c r="AR27" s="19"/>
      <c r="BE27" s="256"/>
    </row>
    <row r="28" spans="2:71" s="1" customFormat="1" ht="6.95" customHeight="1">
      <c r="B28" s="33"/>
      <c r="AR28" s="33"/>
      <c r="BE28" s="256"/>
    </row>
    <row r="29" spans="2:71" s="1" customFormat="1" ht="25.9" customHeight="1">
      <c r="B29" s="33"/>
      <c r="D29" s="34" t="s">
        <v>38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65">
        <f>ROUND(AK26 + AK27, 2)</f>
        <v>0</v>
      </c>
      <c r="AL29" s="266"/>
      <c r="AM29" s="266"/>
      <c r="AN29" s="266"/>
      <c r="AO29" s="266"/>
      <c r="AR29" s="33"/>
      <c r="BE29" s="256"/>
    </row>
    <row r="30" spans="2:71" s="1" customFormat="1" ht="6.95" customHeight="1">
      <c r="B30" s="33"/>
      <c r="AR30" s="33"/>
      <c r="BE30" s="256"/>
    </row>
    <row r="31" spans="2:71" s="1" customFormat="1" ht="12.75">
      <c r="B31" s="33"/>
      <c r="L31" s="267" t="s">
        <v>39</v>
      </c>
      <c r="M31" s="267"/>
      <c r="N31" s="267"/>
      <c r="O31" s="267"/>
      <c r="P31" s="267"/>
      <c r="W31" s="267" t="s">
        <v>40</v>
      </c>
      <c r="X31" s="267"/>
      <c r="Y31" s="267"/>
      <c r="Z31" s="267"/>
      <c r="AA31" s="267"/>
      <c r="AB31" s="267"/>
      <c r="AC31" s="267"/>
      <c r="AD31" s="267"/>
      <c r="AE31" s="267"/>
      <c r="AK31" s="267" t="s">
        <v>41</v>
      </c>
      <c r="AL31" s="267"/>
      <c r="AM31" s="267"/>
      <c r="AN31" s="267"/>
      <c r="AO31" s="267"/>
      <c r="AR31" s="33"/>
      <c r="BE31" s="256"/>
    </row>
    <row r="32" spans="2:71" s="2" customFormat="1" ht="14.45" customHeight="1">
      <c r="B32" s="37"/>
      <c r="D32" s="26" t="s">
        <v>42</v>
      </c>
      <c r="F32" s="38" t="s">
        <v>43</v>
      </c>
      <c r="L32" s="270">
        <v>0.23</v>
      </c>
      <c r="M32" s="269"/>
      <c r="N32" s="269"/>
      <c r="O32" s="269"/>
      <c r="P32" s="269"/>
      <c r="Q32" s="39"/>
      <c r="R32" s="39"/>
      <c r="S32" s="39"/>
      <c r="T32" s="39"/>
      <c r="U32" s="39"/>
      <c r="V32" s="39"/>
      <c r="W32" s="268">
        <f>ROUND(AZ94 + SUM(CD99:CD103), 2)</f>
        <v>0</v>
      </c>
      <c r="X32" s="269"/>
      <c r="Y32" s="269"/>
      <c r="Z32" s="269"/>
      <c r="AA32" s="269"/>
      <c r="AB32" s="269"/>
      <c r="AC32" s="269"/>
      <c r="AD32" s="269"/>
      <c r="AE32" s="269"/>
      <c r="AF32" s="39"/>
      <c r="AG32" s="39"/>
      <c r="AH32" s="39"/>
      <c r="AI32" s="39"/>
      <c r="AJ32" s="39"/>
      <c r="AK32" s="268">
        <f>ROUND(AV94 + SUM(BY99:BY103), 2)</f>
        <v>0</v>
      </c>
      <c r="AL32" s="269"/>
      <c r="AM32" s="269"/>
      <c r="AN32" s="269"/>
      <c r="AO32" s="269"/>
      <c r="AP32" s="39"/>
      <c r="AQ32" s="39"/>
      <c r="AR32" s="40"/>
      <c r="AS32" s="39"/>
      <c r="AT32" s="39"/>
      <c r="AU32" s="39"/>
      <c r="AV32" s="39"/>
      <c r="AW32" s="39"/>
      <c r="AX32" s="39"/>
      <c r="AY32" s="39"/>
      <c r="AZ32" s="39"/>
      <c r="BE32" s="257"/>
    </row>
    <row r="33" spans="2:57" s="2" customFormat="1" ht="14.45" customHeight="1">
      <c r="B33" s="37"/>
      <c r="F33" s="38" t="s">
        <v>44</v>
      </c>
      <c r="L33" s="270">
        <v>0.23</v>
      </c>
      <c r="M33" s="269"/>
      <c r="N33" s="269"/>
      <c r="O33" s="269"/>
      <c r="P33" s="269"/>
      <c r="Q33" s="39"/>
      <c r="R33" s="39"/>
      <c r="S33" s="39"/>
      <c r="T33" s="39"/>
      <c r="U33" s="39"/>
      <c r="V33" s="39"/>
      <c r="W33" s="268">
        <f>ROUND(BA94 + SUM(CE99:CE103), 2)</f>
        <v>0</v>
      </c>
      <c r="X33" s="269"/>
      <c r="Y33" s="269"/>
      <c r="Z33" s="269"/>
      <c r="AA33" s="269"/>
      <c r="AB33" s="269"/>
      <c r="AC33" s="269"/>
      <c r="AD33" s="269"/>
      <c r="AE33" s="269"/>
      <c r="AF33" s="39"/>
      <c r="AG33" s="39"/>
      <c r="AH33" s="39"/>
      <c r="AI33" s="39"/>
      <c r="AJ33" s="39"/>
      <c r="AK33" s="268">
        <f>ROUND(AW94 + SUM(BZ99:BZ103), 2)</f>
        <v>0</v>
      </c>
      <c r="AL33" s="269"/>
      <c r="AM33" s="269"/>
      <c r="AN33" s="269"/>
      <c r="AO33" s="269"/>
      <c r="AP33" s="39"/>
      <c r="AQ33" s="39"/>
      <c r="AR33" s="40"/>
      <c r="AS33" s="39"/>
      <c r="AT33" s="39"/>
      <c r="AU33" s="39"/>
      <c r="AV33" s="39"/>
      <c r="AW33" s="39"/>
      <c r="AX33" s="39"/>
      <c r="AY33" s="39"/>
      <c r="AZ33" s="39"/>
      <c r="BE33" s="257"/>
    </row>
    <row r="34" spans="2:57" s="2" customFormat="1" ht="14.45" hidden="1" customHeight="1">
      <c r="B34" s="37"/>
      <c r="F34" s="26" t="s">
        <v>45</v>
      </c>
      <c r="L34" s="273">
        <v>0.23</v>
      </c>
      <c r="M34" s="272"/>
      <c r="N34" s="272"/>
      <c r="O34" s="272"/>
      <c r="P34" s="272"/>
      <c r="W34" s="271">
        <f>ROUND(BB94 + SUM(CF99:CF103), 2)</f>
        <v>0</v>
      </c>
      <c r="X34" s="272"/>
      <c r="Y34" s="272"/>
      <c r="Z34" s="272"/>
      <c r="AA34" s="272"/>
      <c r="AB34" s="272"/>
      <c r="AC34" s="272"/>
      <c r="AD34" s="272"/>
      <c r="AE34" s="272"/>
      <c r="AK34" s="271">
        <v>0</v>
      </c>
      <c r="AL34" s="272"/>
      <c r="AM34" s="272"/>
      <c r="AN34" s="272"/>
      <c r="AO34" s="272"/>
      <c r="AR34" s="37"/>
      <c r="BE34" s="257"/>
    </row>
    <row r="35" spans="2:57" s="2" customFormat="1" ht="14.45" hidden="1" customHeight="1">
      <c r="B35" s="37"/>
      <c r="F35" s="26" t="s">
        <v>46</v>
      </c>
      <c r="L35" s="273">
        <v>0.23</v>
      </c>
      <c r="M35" s="272"/>
      <c r="N35" s="272"/>
      <c r="O35" s="272"/>
      <c r="P35" s="272"/>
      <c r="W35" s="271">
        <f>ROUND(BC94 + SUM(CG99:CG103), 2)</f>
        <v>0</v>
      </c>
      <c r="X35" s="272"/>
      <c r="Y35" s="272"/>
      <c r="Z35" s="272"/>
      <c r="AA35" s="272"/>
      <c r="AB35" s="272"/>
      <c r="AC35" s="272"/>
      <c r="AD35" s="272"/>
      <c r="AE35" s="272"/>
      <c r="AK35" s="271">
        <v>0</v>
      </c>
      <c r="AL35" s="272"/>
      <c r="AM35" s="272"/>
      <c r="AN35" s="272"/>
      <c r="AO35" s="272"/>
      <c r="AR35" s="37"/>
    </row>
    <row r="36" spans="2:57" s="2" customFormat="1" ht="14.45" hidden="1" customHeight="1">
      <c r="B36" s="37"/>
      <c r="F36" s="38" t="s">
        <v>47</v>
      </c>
      <c r="L36" s="270">
        <v>0</v>
      </c>
      <c r="M36" s="269"/>
      <c r="N36" s="269"/>
      <c r="O36" s="269"/>
      <c r="P36" s="269"/>
      <c r="Q36" s="39"/>
      <c r="R36" s="39"/>
      <c r="S36" s="39"/>
      <c r="T36" s="39"/>
      <c r="U36" s="39"/>
      <c r="V36" s="39"/>
      <c r="W36" s="268">
        <f>ROUND(BD94 + SUM(CH99:CH103), 2)</f>
        <v>0</v>
      </c>
      <c r="X36" s="269"/>
      <c r="Y36" s="269"/>
      <c r="Z36" s="269"/>
      <c r="AA36" s="269"/>
      <c r="AB36" s="269"/>
      <c r="AC36" s="269"/>
      <c r="AD36" s="269"/>
      <c r="AE36" s="269"/>
      <c r="AF36" s="39"/>
      <c r="AG36" s="39"/>
      <c r="AH36" s="39"/>
      <c r="AI36" s="39"/>
      <c r="AJ36" s="39"/>
      <c r="AK36" s="268">
        <v>0</v>
      </c>
      <c r="AL36" s="269"/>
      <c r="AM36" s="269"/>
      <c r="AN36" s="269"/>
      <c r="AO36" s="269"/>
      <c r="AP36" s="39"/>
      <c r="AQ36" s="39"/>
      <c r="AR36" s="40"/>
      <c r="AS36" s="39"/>
      <c r="AT36" s="39"/>
      <c r="AU36" s="39"/>
      <c r="AV36" s="39"/>
      <c r="AW36" s="39"/>
      <c r="AX36" s="39"/>
      <c r="AY36" s="39"/>
      <c r="AZ36" s="39"/>
    </row>
    <row r="37" spans="2:57" s="1" customFormat="1" ht="6.95" customHeight="1">
      <c r="B37" s="33"/>
      <c r="AR37" s="33"/>
    </row>
    <row r="38" spans="2:57" s="1" customFormat="1" ht="25.9" customHeight="1">
      <c r="B38" s="33"/>
      <c r="C38" s="41"/>
      <c r="D38" s="42" t="s">
        <v>48</v>
      </c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4" t="s">
        <v>49</v>
      </c>
      <c r="U38" s="43"/>
      <c r="V38" s="43"/>
      <c r="W38" s="43"/>
      <c r="X38" s="277" t="s">
        <v>50</v>
      </c>
      <c r="Y38" s="275"/>
      <c r="Z38" s="275"/>
      <c r="AA38" s="275"/>
      <c r="AB38" s="275"/>
      <c r="AC38" s="43"/>
      <c r="AD38" s="43"/>
      <c r="AE38" s="43"/>
      <c r="AF38" s="43"/>
      <c r="AG38" s="43"/>
      <c r="AH38" s="43"/>
      <c r="AI38" s="43"/>
      <c r="AJ38" s="43"/>
      <c r="AK38" s="274">
        <f>SUM(AK29:AK36)</f>
        <v>0</v>
      </c>
      <c r="AL38" s="275"/>
      <c r="AM38" s="275"/>
      <c r="AN38" s="275"/>
      <c r="AO38" s="276"/>
      <c r="AP38" s="41"/>
      <c r="AQ38" s="41"/>
      <c r="AR38" s="33"/>
    </row>
    <row r="39" spans="2:57" s="1" customFormat="1" ht="6.95" customHeight="1">
      <c r="B39" s="33"/>
      <c r="AR39" s="33"/>
    </row>
    <row r="40" spans="2:57" s="1" customFormat="1" ht="14.45" customHeight="1">
      <c r="B40" s="33"/>
      <c r="AR40" s="33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3"/>
      <c r="D49" s="45" t="s">
        <v>51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52</v>
      </c>
      <c r="AI49" s="46"/>
      <c r="AJ49" s="46"/>
      <c r="AK49" s="46"/>
      <c r="AL49" s="46"/>
      <c r="AM49" s="46"/>
      <c r="AN49" s="46"/>
      <c r="AO49" s="46"/>
      <c r="AR49" s="33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3"/>
      <c r="D60" s="47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7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7" t="s">
        <v>53</v>
      </c>
      <c r="AI60" s="35"/>
      <c r="AJ60" s="35"/>
      <c r="AK60" s="35"/>
      <c r="AL60" s="35"/>
      <c r="AM60" s="47" t="s">
        <v>54</v>
      </c>
      <c r="AN60" s="35"/>
      <c r="AO60" s="35"/>
      <c r="AR60" s="33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3"/>
      <c r="D64" s="45" t="s">
        <v>55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5" t="s">
        <v>56</v>
      </c>
      <c r="AI64" s="46"/>
      <c r="AJ64" s="46"/>
      <c r="AK64" s="46"/>
      <c r="AL64" s="46"/>
      <c r="AM64" s="46"/>
      <c r="AN64" s="46"/>
      <c r="AO64" s="46"/>
      <c r="AR64" s="33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3"/>
      <c r="D75" s="47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7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7" t="s">
        <v>53</v>
      </c>
      <c r="AI75" s="35"/>
      <c r="AJ75" s="35"/>
      <c r="AK75" s="35"/>
      <c r="AL75" s="35"/>
      <c r="AM75" s="47" t="s">
        <v>54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49"/>
      <c r="M77" s="49"/>
      <c r="N77" s="4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33"/>
    </row>
    <row r="81" spans="1:91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33"/>
    </row>
    <row r="82" spans="1:91" s="1" customFormat="1" ht="24.95" customHeight="1">
      <c r="B82" s="33"/>
      <c r="C82" s="20" t="s">
        <v>57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52"/>
      <c r="C84" s="26" t="s">
        <v>12</v>
      </c>
      <c r="L84" s="3" t="str">
        <f>K5</f>
        <v>0425</v>
      </c>
      <c r="AR84" s="52"/>
    </row>
    <row r="85" spans="1:91" s="4" customFormat="1" ht="36.950000000000003" customHeight="1">
      <c r="B85" s="53"/>
      <c r="C85" s="54" t="s">
        <v>15</v>
      </c>
      <c r="L85" s="228" t="str">
        <f>K6</f>
        <v>Oprava Podlahy Umyváreň Autobusov Jurajov Dvor</v>
      </c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  <c r="AB85" s="229"/>
      <c r="AC85" s="229"/>
      <c r="AD85" s="229"/>
      <c r="AE85" s="229"/>
      <c r="AF85" s="229"/>
      <c r="AG85" s="229"/>
      <c r="AH85" s="229"/>
      <c r="AI85" s="229"/>
      <c r="AJ85" s="229"/>
      <c r="AK85" s="229"/>
      <c r="AL85" s="229"/>
      <c r="AM85" s="229"/>
      <c r="AN85" s="229"/>
      <c r="AO85" s="229"/>
      <c r="AR85" s="53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6" t="s">
        <v>19</v>
      </c>
      <c r="L87" s="55" t="str">
        <f>IF(K8="","",K8)</f>
        <v>Bratislava</v>
      </c>
      <c r="AI87" s="26" t="s">
        <v>21</v>
      </c>
      <c r="AM87" s="230" t="str">
        <f>IF(AN8= "","",AN8)</f>
        <v>13. 2. 2025</v>
      </c>
      <c r="AN87" s="230"/>
      <c r="AR87" s="33"/>
    </row>
    <row r="88" spans="1:91" s="1" customFormat="1" ht="6.95" customHeight="1">
      <c r="B88" s="33"/>
      <c r="AR88" s="33"/>
    </row>
    <row r="89" spans="1:91" s="1" customFormat="1" ht="15.2" customHeight="1">
      <c r="B89" s="33"/>
      <c r="C89" s="26" t="s">
        <v>23</v>
      </c>
      <c r="L89" s="3" t="str">
        <f>IF(E11= "","",E11)</f>
        <v>Dopravný podnik Bratislava, akciová spoločnosť</v>
      </c>
      <c r="AI89" s="26" t="s">
        <v>31</v>
      </c>
      <c r="AM89" s="235" t="str">
        <f>IF(E17="","",E17)</f>
        <v xml:space="preserve"> </v>
      </c>
      <c r="AN89" s="236"/>
      <c r="AO89" s="236"/>
      <c r="AP89" s="236"/>
      <c r="AR89" s="33"/>
      <c r="AS89" s="231" t="s">
        <v>58</v>
      </c>
      <c r="AT89" s="232"/>
      <c r="AU89" s="57"/>
      <c r="AV89" s="57"/>
      <c r="AW89" s="57"/>
      <c r="AX89" s="57"/>
      <c r="AY89" s="57"/>
      <c r="AZ89" s="57"/>
      <c r="BA89" s="57"/>
      <c r="BB89" s="57"/>
      <c r="BC89" s="57"/>
      <c r="BD89" s="58"/>
    </row>
    <row r="90" spans="1:91" s="1" customFormat="1" ht="15.2" customHeight="1">
      <c r="B90" s="33"/>
      <c r="C90" s="26" t="s">
        <v>29</v>
      </c>
      <c r="L90" s="3" t="str">
        <f>IF(E14= "Vyplň údaj","",E14)</f>
        <v/>
      </c>
      <c r="AI90" s="26" t="s">
        <v>34</v>
      </c>
      <c r="AM90" s="235" t="str">
        <f>IF(E20="","",E20)</f>
        <v xml:space="preserve"> </v>
      </c>
      <c r="AN90" s="236"/>
      <c r="AO90" s="236"/>
      <c r="AP90" s="236"/>
      <c r="AR90" s="33"/>
      <c r="AS90" s="233"/>
      <c r="AT90" s="234"/>
      <c r="BD90" s="60"/>
    </row>
    <row r="91" spans="1:91" s="1" customFormat="1" ht="10.9" customHeight="1">
      <c r="B91" s="33"/>
      <c r="AR91" s="33"/>
      <c r="AS91" s="233"/>
      <c r="AT91" s="234"/>
      <c r="BD91" s="60"/>
    </row>
    <row r="92" spans="1:91" s="1" customFormat="1" ht="29.25" customHeight="1">
      <c r="B92" s="33"/>
      <c r="C92" s="237" t="s">
        <v>59</v>
      </c>
      <c r="D92" s="238"/>
      <c r="E92" s="238"/>
      <c r="F92" s="238"/>
      <c r="G92" s="238"/>
      <c r="H92" s="61"/>
      <c r="I92" s="240" t="s">
        <v>60</v>
      </c>
      <c r="J92" s="238"/>
      <c r="K92" s="238"/>
      <c r="L92" s="238"/>
      <c r="M92" s="238"/>
      <c r="N92" s="238"/>
      <c r="O92" s="238"/>
      <c r="P92" s="238"/>
      <c r="Q92" s="238"/>
      <c r="R92" s="238"/>
      <c r="S92" s="238"/>
      <c r="T92" s="238"/>
      <c r="U92" s="238"/>
      <c r="V92" s="238"/>
      <c r="W92" s="238"/>
      <c r="X92" s="238"/>
      <c r="Y92" s="238"/>
      <c r="Z92" s="238"/>
      <c r="AA92" s="238"/>
      <c r="AB92" s="238"/>
      <c r="AC92" s="238"/>
      <c r="AD92" s="238"/>
      <c r="AE92" s="238"/>
      <c r="AF92" s="238"/>
      <c r="AG92" s="239" t="s">
        <v>61</v>
      </c>
      <c r="AH92" s="238"/>
      <c r="AI92" s="238"/>
      <c r="AJ92" s="238"/>
      <c r="AK92" s="238"/>
      <c r="AL92" s="238"/>
      <c r="AM92" s="238"/>
      <c r="AN92" s="240" t="s">
        <v>62</v>
      </c>
      <c r="AO92" s="238"/>
      <c r="AP92" s="241"/>
      <c r="AQ92" s="62" t="s">
        <v>63</v>
      </c>
      <c r="AR92" s="33"/>
      <c r="AS92" s="63" t="s">
        <v>64</v>
      </c>
      <c r="AT92" s="64" t="s">
        <v>65</v>
      </c>
      <c r="AU92" s="64" t="s">
        <v>66</v>
      </c>
      <c r="AV92" s="64" t="s">
        <v>67</v>
      </c>
      <c r="AW92" s="64" t="s">
        <v>68</v>
      </c>
      <c r="AX92" s="64" t="s">
        <v>69</v>
      </c>
      <c r="AY92" s="64" t="s">
        <v>70</v>
      </c>
      <c r="AZ92" s="64" t="s">
        <v>71</v>
      </c>
      <c r="BA92" s="64" t="s">
        <v>72</v>
      </c>
      <c r="BB92" s="64" t="s">
        <v>73</v>
      </c>
      <c r="BC92" s="64" t="s">
        <v>74</v>
      </c>
      <c r="BD92" s="65" t="s">
        <v>75</v>
      </c>
    </row>
    <row r="93" spans="1:91" s="1" customFormat="1" ht="10.9" customHeight="1">
      <c r="B93" s="33"/>
      <c r="AR93" s="33"/>
      <c r="AS93" s="6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</row>
    <row r="94" spans="1:91" s="5" customFormat="1" ht="32.450000000000003" customHeight="1">
      <c r="B94" s="67"/>
      <c r="C94" s="68" t="s">
        <v>76</v>
      </c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  <c r="X94" s="69"/>
      <c r="Y94" s="69"/>
      <c r="Z94" s="69"/>
      <c r="AA94" s="69"/>
      <c r="AB94" s="69"/>
      <c r="AC94" s="69"/>
      <c r="AD94" s="69"/>
      <c r="AE94" s="69"/>
      <c r="AF94" s="69"/>
      <c r="AG94" s="252">
        <f>ROUND(AG95,2)</f>
        <v>0</v>
      </c>
      <c r="AH94" s="252"/>
      <c r="AI94" s="252"/>
      <c r="AJ94" s="252"/>
      <c r="AK94" s="252"/>
      <c r="AL94" s="252"/>
      <c r="AM94" s="252"/>
      <c r="AN94" s="253">
        <f>SUM(AG94,AT94)</f>
        <v>0</v>
      </c>
      <c r="AO94" s="253"/>
      <c r="AP94" s="253"/>
      <c r="AQ94" s="71" t="s">
        <v>1</v>
      </c>
      <c r="AR94" s="67"/>
      <c r="AS94" s="72">
        <f>ROUND(AS95,2)</f>
        <v>0</v>
      </c>
      <c r="AT94" s="73">
        <f>ROUND(SUM(AV94:AW94),2)</f>
        <v>0</v>
      </c>
      <c r="AU94" s="74">
        <f>ROUND(AU95,5)</f>
        <v>0</v>
      </c>
      <c r="AV94" s="73">
        <f>ROUND(AZ94*L32,2)</f>
        <v>0</v>
      </c>
      <c r="AW94" s="73">
        <f>ROUND(BA94*L33,2)</f>
        <v>0</v>
      </c>
      <c r="AX94" s="73">
        <f>ROUND(BB94*L32,2)</f>
        <v>0</v>
      </c>
      <c r="AY94" s="73">
        <f>ROUND(BC94*L33,2)</f>
        <v>0</v>
      </c>
      <c r="AZ94" s="73">
        <f>ROUND(AZ95,2)</f>
        <v>0</v>
      </c>
      <c r="BA94" s="73">
        <f>ROUND(BA95,2)</f>
        <v>0</v>
      </c>
      <c r="BB94" s="73">
        <f>ROUND(BB95,2)</f>
        <v>0</v>
      </c>
      <c r="BC94" s="73">
        <f>ROUND(BC95,2)</f>
        <v>0</v>
      </c>
      <c r="BD94" s="75">
        <f>ROUND(BD95,2)</f>
        <v>0</v>
      </c>
      <c r="BS94" s="76" t="s">
        <v>77</v>
      </c>
      <c r="BT94" s="76" t="s">
        <v>78</v>
      </c>
      <c r="BU94" s="77" t="s">
        <v>79</v>
      </c>
      <c r="BV94" s="76" t="s">
        <v>80</v>
      </c>
      <c r="BW94" s="76" t="s">
        <v>5</v>
      </c>
      <c r="BX94" s="76" t="s">
        <v>81</v>
      </c>
      <c r="CL94" s="76" t="s">
        <v>1</v>
      </c>
    </row>
    <row r="95" spans="1:91" s="6" customFormat="1" ht="37.5" customHeight="1">
      <c r="B95" s="78"/>
      <c r="C95" s="79"/>
      <c r="D95" s="245" t="s">
        <v>82</v>
      </c>
      <c r="E95" s="245"/>
      <c r="F95" s="245"/>
      <c r="G95" s="245"/>
      <c r="H95" s="245"/>
      <c r="I95" s="80"/>
      <c r="J95" s="245" t="s">
        <v>83</v>
      </c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  <c r="X95" s="245"/>
      <c r="Y95" s="245"/>
      <c r="Z95" s="245"/>
      <c r="AA95" s="245"/>
      <c r="AB95" s="245"/>
      <c r="AC95" s="245"/>
      <c r="AD95" s="245"/>
      <c r="AE95" s="245"/>
      <c r="AF95" s="245"/>
      <c r="AG95" s="244">
        <f>ROUND(SUM(AG96:AG97),2)</f>
        <v>0</v>
      </c>
      <c r="AH95" s="243"/>
      <c r="AI95" s="243"/>
      <c r="AJ95" s="243"/>
      <c r="AK95" s="243"/>
      <c r="AL95" s="243"/>
      <c r="AM95" s="243"/>
      <c r="AN95" s="242">
        <f>SUM(AG95,AT95)</f>
        <v>0</v>
      </c>
      <c r="AO95" s="243"/>
      <c r="AP95" s="243"/>
      <c r="AQ95" s="81" t="s">
        <v>84</v>
      </c>
      <c r="AR95" s="78"/>
      <c r="AS95" s="82">
        <f>ROUND(SUM(AS96:AS97),2)</f>
        <v>0</v>
      </c>
      <c r="AT95" s="83">
        <f>ROUND(SUM(AV95:AW95),2)</f>
        <v>0</v>
      </c>
      <c r="AU95" s="84">
        <f>ROUND(SUM(AU96:AU97),5)</f>
        <v>0</v>
      </c>
      <c r="AV95" s="83">
        <f>ROUND(AZ95*L32,2)</f>
        <v>0</v>
      </c>
      <c r="AW95" s="83">
        <f>ROUND(BA95*L33,2)</f>
        <v>0</v>
      </c>
      <c r="AX95" s="83">
        <f>ROUND(BB95*L32,2)</f>
        <v>0</v>
      </c>
      <c r="AY95" s="83">
        <f>ROUND(BC95*L33,2)</f>
        <v>0</v>
      </c>
      <c r="AZ95" s="83">
        <f>ROUND(SUM(AZ96:AZ97),2)</f>
        <v>0</v>
      </c>
      <c r="BA95" s="83">
        <f>ROUND(SUM(BA96:BA97),2)</f>
        <v>0</v>
      </c>
      <c r="BB95" s="83">
        <f>ROUND(SUM(BB96:BB97),2)</f>
        <v>0</v>
      </c>
      <c r="BC95" s="83">
        <f>ROUND(SUM(BC96:BC97),2)</f>
        <v>0</v>
      </c>
      <c r="BD95" s="85">
        <f>ROUND(SUM(BD96:BD97),2)</f>
        <v>0</v>
      </c>
      <c r="BS95" s="86" t="s">
        <v>77</v>
      </c>
      <c r="BT95" s="86" t="s">
        <v>85</v>
      </c>
      <c r="BV95" s="86" t="s">
        <v>80</v>
      </c>
      <c r="BW95" s="86" t="s">
        <v>86</v>
      </c>
      <c r="BX95" s="86" t="s">
        <v>5</v>
      </c>
      <c r="CL95" s="86" t="s">
        <v>1</v>
      </c>
      <c r="CM95" s="86" t="s">
        <v>78</v>
      </c>
    </row>
    <row r="96" spans="1:91" s="3" customFormat="1" ht="35.25" customHeight="1">
      <c r="A96" s="87" t="s">
        <v>87</v>
      </c>
      <c r="B96" s="52"/>
      <c r="C96" s="9"/>
      <c r="D96" s="9"/>
      <c r="E96" s="246" t="s">
        <v>82</v>
      </c>
      <c r="F96" s="246"/>
      <c r="G96" s="246"/>
      <c r="H96" s="246"/>
      <c r="I96" s="246"/>
      <c r="J96" s="9"/>
      <c r="K96" s="246" t="s">
        <v>83</v>
      </c>
      <c r="L96" s="246"/>
      <c r="M96" s="246"/>
      <c r="N96" s="246"/>
      <c r="O96" s="246"/>
      <c r="P96" s="246"/>
      <c r="Q96" s="246"/>
      <c r="R96" s="246"/>
      <c r="S96" s="246"/>
      <c r="T96" s="246"/>
      <c r="U96" s="246"/>
      <c r="V96" s="246"/>
      <c r="W96" s="246"/>
      <c r="X96" s="246"/>
      <c r="Y96" s="246"/>
      <c r="Z96" s="246"/>
      <c r="AA96" s="246"/>
      <c r="AB96" s="246"/>
      <c r="AC96" s="246"/>
      <c r="AD96" s="246"/>
      <c r="AE96" s="246"/>
      <c r="AF96" s="246"/>
      <c r="AG96" s="247">
        <f>'04_UA - Umývacia linka au...'!J32</f>
        <v>0</v>
      </c>
      <c r="AH96" s="248"/>
      <c r="AI96" s="248"/>
      <c r="AJ96" s="248"/>
      <c r="AK96" s="248"/>
      <c r="AL96" s="248"/>
      <c r="AM96" s="248"/>
      <c r="AN96" s="247">
        <f>SUM(AG96,AT96)</f>
        <v>0</v>
      </c>
      <c r="AO96" s="248"/>
      <c r="AP96" s="248"/>
      <c r="AQ96" s="88" t="s">
        <v>88</v>
      </c>
      <c r="AR96" s="52"/>
      <c r="AS96" s="89">
        <v>0</v>
      </c>
      <c r="AT96" s="90">
        <f>ROUND(SUM(AV96:AW96),2)</f>
        <v>0</v>
      </c>
      <c r="AU96" s="91">
        <f>'04_UA - Umývacia linka au...'!P144</f>
        <v>0</v>
      </c>
      <c r="AV96" s="90">
        <f>'04_UA - Umývacia linka au...'!J35</f>
        <v>0</v>
      </c>
      <c r="AW96" s="90">
        <f>'04_UA - Umývacia linka au...'!J36</f>
        <v>0</v>
      </c>
      <c r="AX96" s="90">
        <f>'04_UA - Umývacia linka au...'!J37</f>
        <v>0</v>
      </c>
      <c r="AY96" s="90">
        <f>'04_UA - Umývacia linka au...'!J38</f>
        <v>0</v>
      </c>
      <c r="AZ96" s="90">
        <f>'04_UA - Umývacia linka au...'!F35</f>
        <v>0</v>
      </c>
      <c r="BA96" s="90">
        <f>'04_UA - Umývacia linka au...'!F36</f>
        <v>0</v>
      </c>
      <c r="BB96" s="90">
        <f>'04_UA - Umývacia linka au...'!F37</f>
        <v>0</v>
      </c>
      <c r="BC96" s="90">
        <f>'04_UA - Umývacia linka au...'!F38</f>
        <v>0</v>
      </c>
      <c r="BD96" s="92">
        <f>'04_UA - Umývacia linka au...'!F39</f>
        <v>0</v>
      </c>
      <c r="BT96" s="24" t="s">
        <v>89</v>
      </c>
      <c r="BU96" s="24" t="s">
        <v>90</v>
      </c>
      <c r="BV96" s="24" t="s">
        <v>80</v>
      </c>
      <c r="BW96" s="24" t="s">
        <v>86</v>
      </c>
      <c r="BX96" s="24" t="s">
        <v>5</v>
      </c>
      <c r="CL96" s="24" t="s">
        <v>1</v>
      </c>
      <c r="CM96" s="24" t="s">
        <v>78</v>
      </c>
    </row>
    <row r="97" spans="1:90" s="3" customFormat="1" ht="23.25" customHeight="1">
      <c r="A97" s="87" t="s">
        <v>87</v>
      </c>
      <c r="B97" s="52"/>
      <c r="C97" s="9"/>
      <c r="D97" s="9"/>
      <c r="E97" s="246" t="s">
        <v>91</v>
      </c>
      <c r="F97" s="246"/>
      <c r="G97" s="246"/>
      <c r="H97" s="246"/>
      <c r="I97" s="246"/>
      <c r="J97" s="9"/>
      <c r="K97" s="246" t="s">
        <v>92</v>
      </c>
      <c r="L97" s="246"/>
      <c r="M97" s="246"/>
      <c r="N97" s="246"/>
      <c r="O97" s="246"/>
      <c r="P97" s="246"/>
      <c r="Q97" s="246"/>
      <c r="R97" s="246"/>
      <c r="S97" s="246"/>
      <c r="T97" s="246"/>
      <c r="U97" s="246"/>
      <c r="V97" s="246"/>
      <c r="W97" s="246"/>
      <c r="X97" s="246"/>
      <c r="Y97" s="246"/>
      <c r="Z97" s="246"/>
      <c r="AA97" s="246"/>
      <c r="AB97" s="246"/>
      <c r="AC97" s="246"/>
      <c r="AD97" s="246"/>
      <c r="AE97" s="246"/>
      <c r="AF97" s="246"/>
      <c r="AG97" s="247">
        <f>'01 - Oprava omietky do vý...'!J34</f>
        <v>0</v>
      </c>
      <c r="AH97" s="248"/>
      <c r="AI97" s="248"/>
      <c r="AJ97" s="248"/>
      <c r="AK97" s="248"/>
      <c r="AL97" s="248"/>
      <c r="AM97" s="248"/>
      <c r="AN97" s="247">
        <f>SUM(AG97,AT97)</f>
        <v>0</v>
      </c>
      <c r="AO97" s="248"/>
      <c r="AP97" s="248"/>
      <c r="AQ97" s="88" t="s">
        <v>88</v>
      </c>
      <c r="AR97" s="52"/>
      <c r="AS97" s="93">
        <v>0</v>
      </c>
      <c r="AT97" s="94">
        <f>ROUND(SUM(AV97:AW97),2)</f>
        <v>0</v>
      </c>
      <c r="AU97" s="95">
        <f>'01 - Oprava omietky do vý...'!P136</f>
        <v>0</v>
      </c>
      <c r="AV97" s="94">
        <f>'01 - Oprava omietky do vý...'!J37</f>
        <v>0</v>
      </c>
      <c r="AW97" s="94">
        <f>'01 - Oprava omietky do vý...'!J38</f>
        <v>0</v>
      </c>
      <c r="AX97" s="94">
        <f>'01 - Oprava omietky do vý...'!J39</f>
        <v>0</v>
      </c>
      <c r="AY97" s="94">
        <f>'01 - Oprava omietky do vý...'!J40</f>
        <v>0</v>
      </c>
      <c r="AZ97" s="94">
        <f>'01 - Oprava omietky do vý...'!F37</f>
        <v>0</v>
      </c>
      <c r="BA97" s="94">
        <f>'01 - Oprava omietky do vý...'!F38</f>
        <v>0</v>
      </c>
      <c r="BB97" s="94">
        <f>'01 - Oprava omietky do vý...'!F39</f>
        <v>0</v>
      </c>
      <c r="BC97" s="94">
        <f>'01 - Oprava omietky do vý...'!F40</f>
        <v>0</v>
      </c>
      <c r="BD97" s="96">
        <f>'01 - Oprava omietky do vý...'!F41</f>
        <v>0</v>
      </c>
      <c r="BT97" s="24" t="s">
        <v>89</v>
      </c>
      <c r="BV97" s="24" t="s">
        <v>80</v>
      </c>
      <c r="BW97" s="24" t="s">
        <v>93</v>
      </c>
      <c r="BX97" s="24" t="s">
        <v>86</v>
      </c>
      <c r="CL97" s="24" t="s">
        <v>1</v>
      </c>
    </row>
    <row r="98" spans="1:90" ht="11.25">
      <c r="B98" s="19"/>
      <c r="AR98" s="19"/>
    </row>
    <row r="99" spans="1:90" s="1" customFormat="1" ht="30" customHeight="1">
      <c r="B99" s="33"/>
      <c r="C99" s="68" t="s">
        <v>94</v>
      </c>
      <c r="AG99" s="253">
        <f>ROUND(SUM(AG100:AG103), 2)</f>
        <v>0</v>
      </c>
      <c r="AH99" s="253"/>
      <c r="AI99" s="253"/>
      <c r="AJ99" s="253"/>
      <c r="AK99" s="253"/>
      <c r="AL99" s="253"/>
      <c r="AM99" s="253"/>
      <c r="AN99" s="253">
        <f>ROUND(SUM(AN100:AN103), 2)</f>
        <v>0</v>
      </c>
      <c r="AO99" s="253"/>
      <c r="AP99" s="253"/>
      <c r="AQ99" s="97"/>
      <c r="AR99" s="33"/>
      <c r="AS99" s="63" t="s">
        <v>95</v>
      </c>
      <c r="AT99" s="64" t="s">
        <v>96</v>
      </c>
      <c r="AU99" s="64" t="s">
        <v>42</v>
      </c>
      <c r="AV99" s="65" t="s">
        <v>65</v>
      </c>
    </row>
    <row r="100" spans="1:90" s="1" customFormat="1" ht="19.899999999999999" customHeight="1">
      <c r="B100" s="33"/>
      <c r="D100" s="249" t="s">
        <v>97</v>
      </c>
      <c r="E100" s="249"/>
      <c r="F100" s="249"/>
      <c r="G100" s="249"/>
      <c r="H100" s="249"/>
      <c r="I100" s="249"/>
      <c r="J100" s="249"/>
      <c r="K100" s="249"/>
      <c r="L100" s="249"/>
      <c r="M100" s="249"/>
      <c r="N100" s="249"/>
      <c r="O100" s="249"/>
      <c r="P100" s="249"/>
      <c r="Q100" s="249"/>
      <c r="R100" s="249"/>
      <c r="S100" s="249"/>
      <c r="T100" s="249"/>
      <c r="U100" s="249"/>
      <c r="V100" s="249"/>
      <c r="W100" s="249"/>
      <c r="X100" s="249"/>
      <c r="Y100" s="249"/>
      <c r="Z100" s="249"/>
      <c r="AA100" s="249"/>
      <c r="AB100" s="249"/>
      <c r="AG100" s="250">
        <f>ROUND(AG94 * AS100, 2)</f>
        <v>0</v>
      </c>
      <c r="AH100" s="247"/>
      <c r="AI100" s="247"/>
      <c r="AJ100" s="247"/>
      <c r="AK100" s="247"/>
      <c r="AL100" s="247"/>
      <c r="AM100" s="247"/>
      <c r="AN100" s="247">
        <f>ROUND(AG100 + AV100, 2)</f>
        <v>0</v>
      </c>
      <c r="AO100" s="247"/>
      <c r="AP100" s="247"/>
      <c r="AR100" s="33"/>
      <c r="AS100" s="100">
        <v>0</v>
      </c>
      <c r="AT100" s="101" t="s">
        <v>98</v>
      </c>
      <c r="AU100" s="101" t="s">
        <v>43</v>
      </c>
      <c r="AV100" s="92">
        <f>ROUND(IF(AU100="základná",AG100*L32,IF(AU100="znížená",AG100*L33,0)), 2)</f>
        <v>0</v>
      </c>
      <c r="BV100" s="16" t="s">
        <v>99</v>
      </c>
      <c r="BY100" s="102">
        <f>IF(AU100="základná",AV100,0)</f>
        <v>0</v>
      </c>
      <c r="BZ100" s="102">
        <f>IF(AU100="znížená",AV100,0)</f>
        <v>0</v>
      </c>
      <c r="CA100" s="102">
        <v>0</v>
      </c>
      <c r="CB100" s="102">
        <v>0</v>
      </c>
      <c r="CC100" s="102">
        <v>0</v>
      </c>
      <c r="CD100" s="102">
        <f>IF(AU100="základná",AG100,0)</f>
        <v>0</v>
      </c>
      <c r="CE100" s="102">
        <f>IF(AU100="znížená",AG100,0)</f>
        <v>0</v>
      </c>
      <c r="CF100" s="102">
        <f>IF(AU100="zákl. prenesená",AG100,0)</f>
        <v>0</v>
      </c>
      <c r="CG100" s="102">
        <f>IF(AU100="zníž. prenesená",AG100,0)</f>
        <v>0</v>
      </c>
      <c r="CH100" s="102">
        <f>IF(AU100="nulová",AG100,0)</f>
        <v>0</v>
      </c>
      <c r="CI100" s="16">
        <f>IF(AU100="základná",1,IF(AU100="znížená",2,IF(AU100="zákl. prenesená",4,IF(AU100="zníž. prenesená",5,3))))</f>
        <v>1</v>
      </c>
      <c r="CJ100" s="16">
        <f>IF(AT100="stavebná časť",1,IF(AT100="investičná časť",2,3))</f>
        <v>1</v>
      </c>
      <c r="CK100" s="16" t="str">
        <f>IF(D100="Vyplň vlastné","","x")</f>
        <v>x</v>
      </c>
    </row>
    <row r="101" spans="1:90" s="1" customFormat="1" ht="19.899999999999999" customHeight="1">
      <c r="B101" s="33"/>
      <c r="D101" s="251" t="s">
        <v>100</v>
      </c>
      <c r="E101" s="249"/>
      <c r="F101" s="249"/>
      <c r="G101" s="249"/>
      <c r="H101" s="249"/>
      <c r="I101" s="249"/>
      <c r="J101" s="249"/>
      <c r="K101" s="249"/>
      <c r="L101" s="249"/>
      <c r="M101" s="249"/>
      <c r="N101" s="249"/>
      <c r="O101" s="249"/>
      <c r="P101" s="249"/>
      <c r="Q101" s="249"/>
      <c r="R101" s="249"/>
      <c r="S101" s="249"/>
      <c r="T101" s="249"/>
      <c r="U101" s="249"/>
      <c r="V101" s="249"/>
      <c r="W101" s="249"/>
      <c r="X101" s="249"/>
      <c r="Y101" s="249"/>
      <c r="Z101" s="249"/>
      <c r="AA101" s="249"/>
      <c r="AB101" s="249"/>
      <c r="AG101" s="250">
        <f>ROUND(AG94 * AS101, 2)</f>
        <v>0</v>
      </c>
      <c r="AH101" s="247"/>
      <c r="AI101" s="247"/>
      <c r="AJ101" s="247"/>
      <c r="AK101" s="247"/>
      <c r="AL101" s="247"/>
      <c r="AM101" s="247"/>
      <c r="AN101" s="247">
        <f>ROUND(AG101 + AV101, 2)</f>
        <v>0</v>
      </c>
      <c r="AO101" s="247"/>
      <c r="AP101" s="247"/>
      <c r="AR101" s="33"/>
      <c r="AS101" s="100">
        <v>0</v>
      </c>
      <c r="AT101" s="101" t="s">
        <v>98</v>
      </c>
      <c r="AU101" s="101" t="s">
        <v>43</v>
      </c>
      <c r="AV101" s="92">
        <f>ROUND(IF(AU101="základná",AG101*L32,IF(AU101="znížená",AG101*L33,0)), 2)</f>
        <v>0</v>
      </c>
      <c r="BV101" s="16" t="s">
        <v>101</v>
      </c>
      <c r="BY101" s="102">
        <f>IF(AU101="základná",AV101,0)</f>
        <v>0</v>
      </c>
      <c r="BZ101" s="102">
        <f>IF(AU101="znížená",AV101,0)</f>
        <v>0</v>
      </c>
      <c r="CA101" s="102">
        <v>0</v>
      </c>
      <c r="CB101" s="102">
        <v>0</v>
      </c>
      <c r="CC101" s="102">
        <v>0</v>
      </c>
      <c r="CD101" s="102">
        <f>IF(AU101="základná",AG101,0)</f>
        <v>0</v>
      </c>
      <c r="CE101" s="102">
        <f>IF(AU101="znížená",AG101,0)</f>
        <v>0</v>
      </c>
      <c r="CF101" s="102">
        <f>IF(AU101="zákl. prenesená",AG101,0)</f>
        <v>0</v>
      </c>
      <c r="CG101" s="102">
        <f>IF(AU101="zníž. prenesená",AG101,0)</f>
        <v>0</v>
      </c>
      <c r="CH101" s="102">
        <f>IF(AU101="nulová",AG101,0)</f>
        <v>0</v>
      </c>
      <c r="CI101" s="16">
        <f>IF(AU101="základná",1,IF(AU101="znížená",2,IF(AU101="zákl. prenesená",4,IF(AU101="zníž. prenesená",5,3))))</f>
        <v>1</v>
      </c>
      <c r="CJ101" s="16">
        <f>IF(AT101="stavebná časť",1,IF(AT101="investičná časť",2,3))</f>
        <v>1</v>
      </c>
      <c r="CK101" s="16" t="str">
        <f>IF(D101="Vyplň vlastné","","x")</f>
        <v/>
      </c>
    </row>
    <row r="102" spans="1:90" s="1" customFormat="1" ht="19.899999999999999" customHeight="1">
      <c r="B102" s="33"/>
      <c r="D102" s="251" t="s">
        <v>100</v>
      </c>
      <c r="E102" s="249"/>
      <c r="F102" s="249"/>
      <c r="G102" s="249"/>
      <c r="H102" s="249"/>
      <c r="I102" s="249"/>
      <c r="J102" s="249"/>
      <c r="K102" s="249"/>
      <c r="L102" s="249"/>
      <c r="M102" s="249"/>
      <c r="N102" s="249"/>
      <c r="O102" s="249"/>
      <c r="P102" s="249"/>
      <c r="Q102" s="249"/>
      <c r="R102" s="249"/>
      <c r="S102" s="249"/>
      <c r="T102" s="249"/>
      <c r="U102" s="249"/>
      <c r="V102" s="249"/>
      <c r="W102" s="249"/>
      <c r="X102" s="249"/>
      <c r="Y102" s="249"/>
      <c r="Z102" s="249"/>
      <c r="AA102" s="249"/>
      <c r="AB102" s="249"/>
      <c r="AG102" s="250">
        <f>ROUND(AG94 * AS102, 2)</f>
        <v>0</v>
      </c>
      <c r="AH102" s="247"/>
      <c r="AI102" s="247"/>
      <c r="AJ102" s="247"/>
      <c r="AK102" s="247"/>
      <c r="AL102" s="247"/>
      <c r="AM102" s="247"/>
      <c r="AN102" s="247">
        <f>ROUND(AG102 + AV102, 2)</f>
        <v>0</v>
      </c>
      <c r="AO102" s="247"/>
      <c r="AP102" s="247"/>
      <c r="AR102" s="33"/>
      <c r="AS102" s="100">
        <v>0</v>
      </c>
      <c r="AT102" s="101" t="s">
        <v>98</v>
      </c>
      <c r="AU102" s="101" t="s">
        <v>43</v>
      </c>
      <c r="AV102" s="92">
        <f>ROUND(IF(AU102="základná",AG102*L32,IF(AU102="znížená",AG102*L33,0)), 2)</f>
        <v>0</v>
      </c>
      <c r="BV102" s="16" t="s">
        <v>101</v>
      </c>
      <c r="BY102" s="102">
        <f>IF(AU102="základná",AV102,0)</f>
        <v>0</v>
      </c>
      <c r="BZ102" s="102">
        <f>IF(AU102="znížená",AV102,0)</f>
        <v>0</v>
      </c>
      <c r="CA102" s="102">
        <v>0</v>
      </c>
      <c r="CB102" s="102">
        <v>0</v>
      </c>
      <c r="CC102" s="102">
        <v>0</v>
      </c>
      <c r="CD102" s="102">
        <f>IF(AU102="základná",AG102,0)</f>
        <v>0</v>
      </c>
      <c r="CE102" s="102">
        <f>IF(AU102="znížená",AG102,0)</f>
        <v>0</v>
      </c>
      <c r="CF102" s="102">
        <f>IF(AU102="zákl. prenesená",AG102,0)</f>
        <v>0</v>
      </c>
      <c r="CG102" s="102">
        <f>IF(AU102="zníž. prenesená",AG102,0)</f>
        <v>0</v>
      </c>
      <c r="CH102" s="102">
        <f>IF(AU102="nulová",AG102,0)</f>
        <v>0</v>
      </c>
      <c r="CI102" s="16">
        <f>IF(AU102="základná",1,IF(AU102="znížená",2,IF(AU102="zákl. prenesená",4,IF(AU102="zníž. prenesená",5,3))))</f>
        <v>1</v>
      </c>
      <c r="CJ102" s="16">
        <f>IF(AT102="stavebná časť",1,IF(AT102="investičná časť",2,3))</f>
        <v>1</v>
      </c>
      <c r="CK102" s="16" t="str">
        <f>IF(D102="Vyplň vlastné","","x")</f>
        <v/>
      </c>
    </row>
    <row r="103" spans="1:90" s="1" customFormat="1" ht="19.899999999999999" customHeight="1">
      <c r="B103" s="33"/>
      <c r="D103" s="251" t="s">
        <v>100</v>
      </c>
      <c r="E103" s="249"/>
      <c r="F103" s="249"/>
      <c r="G103" s="249"/>
      <c r="H103" s="249"/>
      <c r="I103" s="249"/>
      <c r="J103" s="249"/>
      <c r="K103" s="249"/>
      <c r="L103" s="249"/>
      <c r="M103" s="249"/>
      <c r="N103" s="249"/>
      <c r="O103" s="249"/>
      <c r="P103" s="249"/>
      <c r="Q103" s="249"/>
      <c r="R103" s="249"/>
      <c r="S103" s="249"/>
      <c r="T103" s="249"/>
      <c r="U103" s="249"/>
      <c r="V103" s="249"/>
      <c r="W103" s="249"/>
      <c r="X103" s="249"/>
      <c r="Y103" s="249"/>
      <c r="Z103" s="249"/>
      <c r="AA103" s="249"/>
      <c r="AB103" s="249"/>
      <c r="AG103" s="250">
        <f>ROUND(AG94 * AS103, 2)</f>
        <v>0</v>
      </c>
      <c r="AH103" s="247"/>
      <c r="AI103" s="247"/>
      <c r="AJ103" s="247"/>
      <c r="AK103" s="247"/>
      <c r="AL103" s="247"/>
      <c r="AM103" s="247"/>
      <c r="AN103" s="247">
        <f>ROUND(AG103 + AV103, 2)</f>
        <v>0</v>
      </c>
      <c r="AO103" s="247"/>
      <c r="AP103" s="247"/>
      <c r="AR103" s="33"/>
      <c r="AS103" s="103">
        <v>0</v>
      </c>
      <c r="AT103" s="104" t="s">
        <v>98</v>
      </c>
      <c r="AU103" s="104" t="s">
        <v>43</v>
      </c>
      <c r="AV103" s="96">
        <f>ROUND(IF(AU103="základná",AG103*L32,IF(AU103="znížená",AG103*L33,0)), 2)</f>
        <v>0</v>
      </c>
      <c r="BV103" s="16" t="s">
        <v>101</v>
      </c>
      <c r="BY103" s="102">
        <f>IF(AU103="základná",AV103,0)</f>
        <v>0</v>
      </c>
      <c r="BZ103" s="102">
        <f>IF(AU103="znížená",AV103,0)</f>
        <v>0</v>
      </c>
      <c r="CA103" s="102">
        <v>0</v>
      </c>
      <c r="CB103" s="102">
        <v>0</v>
      </c>
      <c r="CC103" s="102">
        <v>0</v>
      </c>
      <c r="CD103" s="102">
        <f>IF(AU103="základná",AG103,0)</f>
        <v>0</v>
      </c>
      <c r="CE103" s="102">
        <f>IF(AU103="znížená",AG103,0)</f>
        <v>0</v>
      </c>
      <c r="CF103" s="102">
        <f>IF(AU103="zákl. prenesená",AG103,0)</f>
        <v>0</v>
      </c>
      <c r="CG103" s="102">
        <f>IF(AU103="zníž. prenesená",AG103,0)</f>
        <v>0</v>
      </c>
      <c r="CH103" s="102">
        <f>IF(AU103="nulová",AG103,0)</f>
        <v>0</v>
      </c>
      <c r="CI103" s="16">
        <f>IF(AU103="základná",1,IF(AU103="znížená",2,IF(AU103="zákl. prenesená",4,IF(AU103="zníž. prenesená",5,3))))</f>
        <v>1</v>
      </c>
      <c r="CJ103" s="16">
        <f>IF(AT103="stavebná časť",1,IF(AT103="investičná časť",2,3))</f>
        <v>1</v>
      </c>
      <c r="CK103" s="16" t="str">
        <f>IF(D103="Vyplň vlastné","","x")</f>
        <v/>
      </c>
    </row>
    <row r="104" spans="1:90" s="1" customFormat="1" ht="10.9" customHeight="1">
      <c r="B104" s="33"/>
      <c r="AR104" s="33"/>
    </row>
    <row r="105" spans="1:90" s="1" customFormat="1" ht="30" customHeight="1">
      <c r="B105" s="33"/>
      <c r="C105" s="105" t="s">
        <v>102</v>
      </c>
      <c r="D105" s="106"/>
      <c r="E105" s="106"/>
      <c r="F105" s="106"/>
      <c r="G105" s="106"/>
      <c r="H105" s="106"/>
      <c r="I105" s="106"/>
      <c r="J105" s="106"/>
      <c r="K105" s="106"/>
      <c r="L105" s="106"/>
      <c r="M105" s="106"/>
      <c r="N105" s="106"/>
      <c r="O105" s="106"/>
      <c r="P105" s="106"/>
      <c r="Q105" s="106"/>
      <c r="R105" s="106"/>
      <c r="S105" s="106"/>
      <c r="T105" s="106"/>
      <c r="U105" s="106"/>
      <c r="V105" s="106"/>
      <c r="W105" s="106"/>
      <c r="X105" s="106"/>
      <c r="Y105" s="106"/>
      <c r="Z105" s="106"/>
      <c r="AA105" s="106"/>
      <c r="AB105" s="106"/>
      <c r="AC105" s="106"/>
      <c r="AD105" s="106"/>
      <c r="AE105" s="106"/>
      <c r="AF105" s="106"/>
      <c r="AG105" s="254">
        <f>ROUND(AG94 + AG99, 2)</f>
        <v>0</v>
      </c>
      <c r="AH105" s="254"/>
      <c r="AI105" s="254"/>
      <c r="AJ105" s="254"/>
      <c r="AK105" s="254"/>
      <c r="AL105" s="254"/>
      <c r="AM105" s="254"/>
      <c r="AN105" s="254">
        <f>ROUND(AN94 + AN99, 2)</f>
        <v>0</v>
      </c>
      <c r="AO105" s="254"/>
      <c r="AP105" s="254"/>
      <c r="AQ105" s="106"/>
      <c r="AR105" s="33"/>
    </row>
    <row r="106" spans="1:90" s="1" customFormat="1" ht="6.95" customHeight="1"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9"/>
      <c r="M106" s="49"/>
      <c r="N106" s="49"/>
      <c r="O106" s="49"/>
      <c r="P106" s="49"/>
      <c r="Q106" s="49"/>
      <c r="R106" s="49"/>
      <c r="S106" s="49"/>
      <c r="T106" s="49"/>
      <c r="U106" s="49"/>
      <c r="V106" s="49"/>
      <c r="W106" s="49"/>
      <c r="X106" s="49"/>
      <c r="Y106" s="49"/>
      <c r="Z106" s="49"/>
      <c r="AA106" s="49"/>
      <c r="AB106" s="49"/>
      <c r="AC106" s="49"/>
      <c r="AD106" s="49"/>
      <c r="AE106" s="49"/>
      <c r="AF106" s="49"/>
      <c r="AG106" s="49"/>
      <c r="AH106" s="49"/>
      <c r="AI106" s="49"/>
      <c r="AJ106" s="49"/>
      <c r="AK106" s="49"/>
      <c r="AL106" s="49"/>
      <c r="AM106" s="49"/>
      <c r="AN106" s="49"/>
      <c r="AO106" s="49"/>
      <c r="AP106" s="49"/>
      <c r="AQ106" s="49"/>
      <c r="AR106" s="33"/>
    </row>
  </sheetData>
  <sheetProtection formatColumns="0" formatRows="0"/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L33:P33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K96:AF96"/>
    <mergeCell ref="AG96:AM96"/>
    <mergeCell ref="AN96:AP96"/>
    <mergeCell ref="E96:I96"/>
    <mergeCell ref="AG97:AM97"/>
    <mergeCell ref="E97:I97"/>
    <mergeCell ref="K97:AF97"/>
    <mergeCell ref="AN97:AP97"/>
    <mergeCell ref="C92:G92"/>
    <mergeCell ref="AG92:AM92"/>
    <mergeCell ref="AN92:AP92"/>
    <mergeCell ref="I92:AF92"/>
    <mergeCell ref="AN95:AP95"/>
    <mergeCell ref="AG95:AM95"/>
    <mergeCell ref="J95:AF95"/>
    <mergeCell ref="D95:H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é sú hodnoty základná, znížená, nulová." sqref="AU99:AU103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9:AT103" xr:uid="{00000000-0002-0000-0000-000001000000}">
      <formula1>"stavebná časť, technologická časť, investičná časť"</formula1>
    </dataValidation>
  </dataValidations>
  <hyperlinks>
    <hyperlink ref="A96" location="'04_UA - Umývacia linka au...'!C2" display="/" xr:uid="{00000000-0004-0000-0000-000000000000}"/>
    <hyperlink ref="A97" location="'01 - Oprava omietky do vý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2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86</v>
      </c>
      <c r="AZ2" s="108" t="s">
        <v>103</v>
      </c>
      <c r="BA2" s="108" t="s">
        <v>1</v>
      </c>
      <c r="BB2" s="108" t="s">
        <v>1</v>
      </c>
      <c r="BC2" s="108" t="s">
        <v>104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  <c r="AZ3" s="108" t="s">
        <v>105</v>
      </c>
      <c r="BA3" s="108" t="s">
        <v>1</v>
      </c>
      <c r="BB3" s="108" t="s">
        <v>1</v>
      </c>
      <c r="BC3" s="108" t="s">
        <v>106</v>
      </c>
      <c r="BD3" s="108" t="s">
        <v>89</v>
      </c>
    </row>
    <row r="4" spans="2:56" ht="24.95" customHeight="1">
      <c r="B4" s="19"/>
      <c r="D4" s="20" t="s">
        <v>107</v>
      </c>
      <c r="L4" s="19"/>
      <c r="M4" s="109" t="s">
        <v>9</v>
      </c>
      <c r="AT4" s="16" t="s">
        <v>4</v>
      </c>
      <c r="AZ4" s="108" t="s">
        <v>108</v>
      </c>
      <c r="BA4" s="108" t="s">
        <v>1</v>
      </c>
      <c r="BB4" s="108" t="s">
        <v>1</v>
      </c>
      <c r="BC4" s="108" t="s">
        <v>109</v>
      </c>
      <c r="BD4" s="108" t="s">
        <v>89</v>
      </c>
    </row>
    <row r="5" spans="2:56" ht="6.95" customHeight="1">
      <c r="B5" s="19"/>
      <c r="L5" s="19"/>
      <c r="AZ5" s="108" t="s">
        <v>110</v>
      </c>
      <c r="BA5" s="108" t="s">
        <v>111</v>
      </c>
      <c r="BB5" s="108" t="s">
        <v>1</v>
      </c>
      <c r="BC5" s="108" t="s">
        <v>106</v>
      </c>
      <c r="BD5" s="108" t="s">
        <v>89</v>
      </c>
    </row>
    <row r="6" spans="2:56" ht="12" customHeight="1">
      <c r="B6" s="19"/>
      <c r="D6" s="26" t="s">
        <v>15</v>
      </c>
      <c r="L6" s="19"/>
    </row>
    <row r="7" spans="2:56" ht="16.5" customHeight="1">
      <c r="B7" s="19"/>
      <c r="E7" s="278" t="str">
        <f>'Rekapitulácia stavby'!K6</f>
        <v>Oprava Podlahy Umyváreň Autobusov Jurajov Dvor</v>
      </c>
      <c r="F7" s="279"/>
      <c r="G7" s="279"/>
      <c r="H7" s="279"/>
      <c r="L7" s="19"/>
    </row>
    <row r="8" spans="2:56" s="1" customFormat="1" ht="12" customHeight="1">
      <c r="B8" s="33"/>
      <c r="D8" s="26" t="s">
        <v>112</v>
      </c>
      <c r="L8" s="33"/>
    </row>
    <row r="9" spans="2:56" s="1" customFormat="1" ht="30" customHeight="1">
      <c r="B9" s="33"/>
      <c r="E9" s="228" t="s">
        <v>113</v>
      </c>
      <c r="F9" s="280"/>
      <c r="G9" s="280"/>
      <c r="H9" s="280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6" t="s">
        <v>17</v>
      </c>
      <c r="F11" s="24" t="s">
        <v>1</v>
      </c>
      <c r="I11" s="26" t="s">
        <v>18</v>
      </c>
      <c r="J11" s="24" t="s">
        <v>1</v>
      </c>
      <c r="L11" s="33"/>
    </row>
    <row r="12" spans="2:56" s="1" customFormat="1" ht="12" customHeight="1">
      <c r="B12" s="33"/>
      <c r="D12" s="26" t="s">
        <v>19</v>
      </c>
      <c r="F12" s="24" t="s">
        <v>20</v>
      </c>
      <c r="I12" s="26" t="s">
        <v>21</v>
      </c>
      <c r="J12" s="56" t="str">
        <f>'Rekapitulácia stavby'!AN8</f>
        <v>13. 2. 2025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6" t="s">
        <v>23</v>
      </c>
      <c r="I14" s="26" t="s">
        <v>24</v>
      </c>
      <c r="J14" s="24" t="s">
        <v>25</v>
      </c>
      <c r="L14" s="33"/>
    </row>
    <row r="15" spans="2:56" s="1" customFormat="1" ht="18" customHeight="1">
      <c r="B15" s="33"/>
      <c r="E15" s="24" t="s">
        <v>26</v>
      </c>
      <c r="I15" s="26" t="s">
        <v>27</v>
      </c>
      <c r="J15" s="24" t="s">
        <v>28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6" t="s">
        <v>29</v>
      </c>
      <c r="I17" s="26" t="s">
        <v>24</v>
      </c>
      <c r="J17" s="27" t="str">
        <f>'Rekapitulácia stavby'!AN13</f>
        <v>Vyplň údaj</v>
      </c>
      <c r="L17" s="33"/>
    </row>
    <row r="18" spans="2:12" s="1" customFormat="1" ht="18" customHeight="1">
      <c r="B18" s="33"/>
      <c r="E18" s="281" t="str">
        <f>'Rekapitulácia stavby'!E14</f>
        <v>Vyplň údaj</v>
      </c>
      <c r="F18" s="258"/>
      <c r="G18" s="258"/>
      <c r="H18" s="258"/>
      <c r="I18" s="26" t="s">
        <v>27</v>
      </c>
      <c r="J18" s="27" t="str">
        <f>'Rekapitulácia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6" t="s">
        <v>31</v>
      </c>
      <c r="I20" s="26" t="s">
        <v>24</v>
      </c>
      <c r="J20" s="24" t="str">
        <f>IF('Rekapitulácia stavby'!AN16="","",'Rekapitulácia stavby'!AN16)</f>
        <v/>
      </c>
      <c r="L20" s="33"/>
    </row>
    <row r="21" spans="2:12" s="1" customFormat="1" ht="18" customHeight="1">
      <c r="B21" s="33"/>
      <c r="E21" s="24" t="str">
        <f>IF('Rekapitulácia stavby'!E17="","",'Rekapitulácia stavby'!E17)</f>
        <v xml:space="preserve"> </v>
      </c>
      <c r="I21" s="26" t="s">
        <v>27</v>
      </c>
      <c r="J21" s="24" t="str">
        <f>IF('Rekapitulácia stavby'!AN17="","",'Rekapitulácia stavby'!AN17)</f>
        <v/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6" t="s">
        <v>34</v>
      </c>
      <c r="I23" s="26" t="s">
        <v>24</v>
      </c>
      <c r="J23" s="24" t="str">
        <f>IF('Rekapitulácia stavby'!AN19="","",'Rekapitulácia stavby'!AN19)</f>
        <v/>
      </c>
      <c r="L23" s="33"/>
    </row>
    <row r="24" spans="2:12" s="1" customFormat="1" ht="18" customHeight="1">
      <c r="B24" s="33"/>
      <c r="E24" s="24" t="str">
        <f>IF('Rekapitulácia stavby'!E20="","",'Rekapitulácia stavby'!E20)</f>
        <v xml:space="preserve"> </v>
      </c>
      <c r="I24" s="26" t="s">
        <v>27</v>
      </c>
      <c r="J24" s="24" t="str">
        <f>IF('Rekapitulácia stavby'!AN20="","",'Rekapitulácia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6" t="s">
        <v>35</v>
      </c>
      <c r="L26" s="33"/>
    </row>
    <row r="27" spans="2:12" s="7" customFormat="1" ht="16.5" customHeight="1">
      <c r="B27" s="110"/>
      <c r="E27" s="263" t="s">
        <v>1</v>
      </c>
      <c r="F27" s="263"/>
      <c r="G27" s="263"/>
      <c r="H27" s="263"/>
      <c r="L27" s="110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7"/>
      <c r="E29" s="57"/>
      <c r="F29" s="57"/>
      <c r="G29" s="57"/>
      <c r="H29" s="57"/>
      <c r="I29" s="57"/>
      <c r="J29" s="57"/>
      <c r="K29" s="57"/>
      <c r="L29" s="33"/>
    </row>
    <row r="30" spans="2:12" s="1" customFormat="1" ht="14.45" customHeight="1">
      <c r="B30" s="33"/>
      <c r="D30" s="24" t="s">
        <v>114</v>
      </c>
      <c r="J30" s="32">
        <f>J96</f>
        <v>0</v>
      </c>
      <c r="L30" s="33"/>
    </row>
    <row r="31" spans="2:12" s="1" customFormat="1" ht="14.45" customHeight="1">
      <c r="B31" s="33"/>
      <c r="D31" s="31" t="s">
        <v>97</v>
      </c>
      <c r="J31" s="32">
        <f>J117</f>
        <v>0</v>
      </c>
      <c r="L31" s="33"/>
    </row>
    <row r="32" spans="2:12" s="1" customFormat="1" ht="25.35" customHeight="1">
      <c r="B32" s="33"/>
      <c r="D32" s="111" t="s">
        <v>38</v>
      </c>
      <c r="J32" s="70">
        <f>ROUND(J30 + J31, 2)</f>
        <v>0</v>
      </c>
      <c r="L32" s="33"/>
    </row>
    <row r="33" spans="2:12" s="1" customFormat="1" ht="6.95" customHeight="1">
      <c r="B33" s="33"/>
      <c r="D33" s="57"/>
      <c r="E33" s="57"/>
      <c r="F33" s="57"/>
      <c r="G33" s="57"/>
      <c r="H33" s="57"/>
      <c r="I33" s="57"/>
      <c r="J33" s="57"/>
      <c r="K33" s="57"/>
      <c r="L33" s="33"/>
    </row>
    <row r="34" spans="2:12" s="1" customFormat="1" ht="14.45" customHeight="1">
      <c r="B34" s="33"/>
      <c r="F34" s="36" t="s">
        <v>40</v>
      </c>
      <c r="I34" s="36" t="s">
        <v>39</v>
      </c>
      <c r="J34" s="36" t="s">
        <v>41</v>
      </c>
      <c r="L34" s="33"/>
    </row>
    <row r="35" spans="2:12" s="1" customFormat="1" ht="14.45" customHeight="1">
      <c r="B35" s="33"/>
      <c r="D35" s="59" t="s">
        <v>42</v>
      </c>
      <c r="E35" s="38" t="s">
        <v>43</v>
      </c>
      <c r="F35" s="112">
        <f>ROUND((ROUND((SUM(BE117:BE124) + SUM(BE144:BE321)),  2) + SUM(BE323:BE327)), 2)</f>
        <v>0</v>
      </c>
      <c r="G35" s="113"/>
      <c r="H35" s="113"/>
      <c r="I35" s="114">
        <v>0.23</v>
      </c>
      <c r="J35" s="112">
        <f>ROUND((ROUND(((SUM(BE117:BE124) + SUM(BE144:BE321))*I35),  2) + (SUM(BE323:BE327)*I35)), 2)</f>
        <v>0</v>
      </c>
      <c r="L35" s="33"/>
    </row>
    <row r="36" spans="2:12" s="1" customFormat="1" ht="14.45" customHeight="1">
      <c r="B36" s="33"/>
      <c r="E36" s="38" t="s">
        <v>44</v>
      </c>
      <c r="F36" s="112">
        <f>ROUND((ROUND((SUM(BF117:BF124) + SUM(BF144:BF321)),  2) + SUM(BF323:BF327)), 2)</f>
        <v>0</v>
      </c>
      <c r="G36" s="113"/>
      <c r="H36" s="113"/>
      <c r="I36" s="114">
        <v>0.23</v>
      </c>
      <c r="J36" s="112">
        <f>ROUND((ROUND(((SUM(BF117:BF124) + SUM(BF144:BF321))*I36),  2) + (SUM(BF323:BF327)*I36)), 2)</f>
        <v>0</v>
      </c>
      <c r="L36" s="33"/>
    </row>
    <row r="37" spans="2:12" s="1" customFormat="1" ht="14.45" hidden="1" customHeight="1">
      <c r="B37" s="33"/>
      <c r="E37" s="26" t="s">
        <v>45</v>
      </c>
      <c r="F37" s="90">
        <f>ROUND((ROUND((SUM(BG117:BG124) + SUM(BG144:BG321)),  2) + SUM(BG323:BG327)), 2)</f>
        <v>0</v>
      </c>
      <c r="I37" s="115">
        <v>0.23</v>
      </c>
      <c r="J37" s="90">
        <f>0</f>
        <v>0</v>
      </c>
      <c r="L37" s="33"/>
    </row>
    <row r="38" spans="2:12" s="1" customFormat="1" ht="14.45" hidden="1" customHeight="1">
      <c r="B38" s="33"/>
      <c r="E38" s="26" t="s">
        <v>46</v>
      </c>
      <c r="F38" s="90">
        <f>ROUND((ROUND((SUM(BH117:BH124) + SUM(BH144:BH321)),  2) + SUM(BH323:BH327)), 2)</f>
        <v>0</v>
      </c>
      <c r="I38" s="115">
        <v>0.23</v>
      </c>
      <c r="J38" s="90">
        <f>0</f>
        <v>0</v>
      </c>
      <c r="L38" s="33"/>
    </row>
    <row r="39" spans="2:12" s="1" customFormat="1" ht="14.45" hidden="1" customHeight="1">
      <c r="B39" s="33"/>
      <c r="E39" s="38" t="s">
        <v>47</v>
      </c>
      <c r="F39" s="112">
        <f>ROUND((ROUND((SUM(BI117:BI124) + SUM(BI144:BI321)),  2) + SUM(BI323:BI327)), 2)</f>
        <v>0</v>
      </c>
      <c r="G39" s="113"/>
      <c r="H39" s="113"/>
      <c r="I39" s="114">
        <v>0</v>
      </c>
      <c r="J39" s="112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106"/>
      <c r="D41" s="116" t="s">
        <v>48</v>
      </c>
      <c r="E41" s="61"/>
      <c r="F41" s="61"/>
      <c r="G41" s="117" t="s">
        <v>49</v>
      </c>
      <c r="H41" s="118" t="s">
        <v>50</v>
      </c>
      <c r="I41" s="61"/>
      <c r="J41" s="119">
        <f>SUM(J32:J39)</f>
        <v>0</v>
      </c>
      <c r="K41" s="120"/>
      <c r="L41" s="33"/>
    </row>
    <row r="42" spans="2:12" s="1" customFormat="1" ht="14.45" customHeight="1">
      <c r="B42" s="33"/>
      <c r="L42" s="33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33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3"/>
      <c r="D61" s="47" t="s">
        <v>53</v>
      </c>
      <c r="E61" s="35"/>
      <c r="F61" s="121" t="s">
        <v>54</v>
      </c>
      <c r="G61" s="47" t="s">
        <v>53</v>
      </c>
      <c r="H61" s="35"/>
      <c r="I61" s="35"/>
      <c r="J61" s="122" t="s">
        <v>54</v>
      </c>
      <c r="K61" s="35"/>
      <c r="L61" s="33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3"/>
      <c r="D65" s="45" t="s">
        <v>55</v>
      </c>
      <c r="E65" s="46"/>
      <c r="F65" s="46"/>
      <c r="G65" s="45" t="s">
        <v>56</v>
      </c>
      <c r="H65" s="46"/>
      <c r="I65" s="46"/>
      <c r="J65" s="46"/>
      <c r="K65" s="46"/>
      <c r="L65" s="33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3"/>
      <c r="D76" s="47" t="s">
        <v>53</v>
      </c>
      <c r="E76" s="35"/>
      <c r="F76" s="121" t="s">
        <v>54</v>
      </c>
      <c r="G76" s="47" t="s">
        <v>53</v>
      </c>
      <c r="H76" s="35"/>
      <c r="I76" s="35"/>
      <c r="J76" s="122" t="s">
        <v>54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47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47" s="1" customFormat="1" ht="24.95" customHeight="1">
      <c r="B82" s="33"/>
      <c r="C82" s="20" t="s">
        <v>115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6" t="s">
        <v>15</v>
      </c>
      <c r="L84" s="33"/>
    </row>
    <row r="85" spans="2:47" s="1" customFormat="1" ht="16.5" customHeight="1">
      <c r="B85" s="33"/>
      <c r="E85" s="278" t="str">
        <f>E7</f>
        <v>Oprava Podlahy Umyváreň Autobusov Jurajov Dvor</v>
      </c>
      <c r="F85" s="279"/>
      <c r="G85" s="279"/>
      <c r="H85" s="279"/>
      <c r="L85" s="33"/>
    </row>
    <row r="86" spans="2:47" s="1" customFormat="1" ht="12" customHeight="1">
      <c r="B86" s="33"/>
      <c r="C86" s="26" t="s">
        <v>112</v>
      </c>
      <c r="L86" s="33"/>
    </row>
    <row r="87" spans="2:47" s="1" customFormat="1" ht="30" customHeight="1">
      <c r="B87" s="33"/>
      <c r="E87" s="228" t="str">
        <f>E9</f>
        <v>04_UA - Umývacia linka autobusov - oprava pojazdnej plochy a výmena žlabu pri revíznom kanály</v>
      </c>
      <c r="F87" s="280"/>
      <c r="G87" s="280"/>
      <c r="H87" s="280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6" t="s">
        <v>19</v>
      </c>
      <c r="F89" s="24" t="str">
        <f>F12</f>
        <v>Bratislava</v>
      </c>
      <c r="I89" s="26" t="s">
        <v>21</v>
      </c>
      <c r="J89" s="56" t="str">
        <f>IF(J12="","",J12)</f>
        <v>13. 2. 2025</v>
      </c>
      <c r="L89" s="33"/>
    </row>
    <row r="90" spans="2:47" s="1" customFormat="1" ht="6.95" customHeight="1">
      <c r="B90" s="33"/>
      <c r="L90" s="33"/>
    </row>
    <row r="91" spans="2:47" s="1" customFormat="1" ht="15.2" customHeight="1">
      <c r="B91" s="33"/>
      <c r="C91" s="26" t="s">
        <v>23</v>
      </c>
      <c r="F91" s="24" t="str">
        <f>E15</f>
        <v>Dopravný podnik Bratislava, akciová spoločnosť</v>
      </c>
      <c r="I91" s="26" t="s">
        <v>31</v>
      </c>
      <c r="J91" s="29" t="str">
        <f>E21</f>
        <v xml:space="preserve"> </v>
      </c>
      <c r="L91" s="33"/>
    </row>
    <row r="92" spans="2:47" s="1" customFormat="1" ht="15.2" customHeight="1">
      <c r="B92" s="33"/>
      <c r="C92" s="26" t="s">
        <v>29</v>
      </c>
      <c r="F92" s="24" t="str">
        <f>IF(E18="","",E18)</f>
        <v>Vyplň údaj</v>
      </c>
      <c r="I92" s="26" t="s">
        <v>34</v>
      </c>
      <c r="J92" s="29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23" t="s">
        <v>116</v>
      </c>
      <c r="D94" s="106"/>
      <c r="E94" s="106"/>
      <c r="F94" s="106"/>
      <c r="G94" s="106"/>
      <c r="H94" s="106"/>
      <c r="I94" s="106"/>
      <c r="J94" s="124" t="s">
        <v>117</v>
      </c>
      <c r="K94" s="106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25" t="s">
        <v>118</v>
      </c>
      <c r="J96" s="70">
        <f>J144</f>
        <v>0</v>
      </c>
      <c r="L96" s="33"/>
      <c r="AU96" s="16" t="s">
        <v>119</v>
      </c>
    </row>
    <row r="97" spans="2:12" s="8" customFormat="1" ht="24.95" customHeight="1">
      <c r="B97" s="126"/>
      <c r="D97" s="127" t="s">
        <v>120</v>
      </c>
      <c r="E97" s="128"/>
      <c r="F97" s="128"/>
      <c r="G97" s="128"/>
      <c r="H97" s="128"/>
      <c r="I97" s="128"/>
      <c r="J97" s="129">
        <f>J145</f>
        <v>0</v>
      </c>
      <c r="L97" s="126"/>
    </row>
    <row r="98" spans="2:12" s="9" customFormat="1" ht="19.899999999999999" customHeight="1">
      <c r="B98" s="130"/>
      <c r="D98" s="131" t="s">
        <v>121</v>
      </c>
      <c r="E98" s="132"/>
      <c r="F98" s="132"/>
      <c r="G98" s="132"/>
      <c r="H98" s="132"/>
      <c r="I98" s="132"/>
      <c r="J98" s="133">
        <f>J146</f>
        <v>0</v>
      </c>
      <c r="L98" s="130"/>
    </row>
    <row r="99" spans="2:12" s="9" customFormat="1" ht="19.899999999999999" customHeight="1">
      <c r="B99" s="130"/>
      <c r="D99" s="131" t="s">
        <v>122</v>
      </c>
      <c r="E99" s="132"/>
      <c r="F99" s="132"/>
      <c r="G99" s="132"/>
      <c r="H99" s="132"/>
      <c r="I99" s="132"/>
      <c r="J99" s="133">
        <f>J163</f>
        <v>0</v>
      </c>
      <c r="L99" s="130"/>
    </row>
    <row r="100" spans="2:12" s="9" customFormat="1" ht="19.899999999999999" customHeight="1">
      <c r="B100" s="130"/>
      <c r="D100" s="131" t="s">
        <v>123</v>
      </c>
      <c r="E100" s="132"/>
      <c r="F100" s="132"/>
      <c r="G100" s="132"/>
      <c r="H100" s="132"/>
      <c r="I100" s="132"/>
      <c r="J100" s="133">
        <f>J184</f>
        <v>0</v>
      </c>
      <c r="L100" s="130"/>
    </row>
    <row r="101" spans="2:12" s="9" customFormat="1" ht="19.899999999999999" customHeight="1">
      <c r="B101" s="130"/>
      <c r="D101" s="131" t="s">
        <v>124</v>
      </c>
      <c r="E101" s="132"/>
      <c r="F101" s="132"/>
      <c r="G101" s="132"/>
      <c r="H101" s="132"/>
      <c r="I101" s="132"/>
      <c r="J101" s="133">
        <f>J192</f>
        <v>0</v>
      </c>
      <c r="L101" s="130"/>
    </row>
    <row r="102" spans="2:12" s="9" customFormat="1" ht="19.899999999999999" customHeight="1">
      <c r="B102" s="130"/>
      <c r="D102" s="131" t="s">
        <v>125</v>
      </c>
      <c r="E102" s="132"/>
      <c r="F102" s="132"/>
      <c r="G102" s="132"/>
      <c r="H102" s="132"/>
      <c r="I102" s="132"/>
      <c r="J102" s="133">
        <f>J201</f>
        <v>0</v>
      </c>
      <c r="L102" s="130"/>
    </row>
    <row r="103" spans="2:12" s="9" customFormat="1" ht="19.899999999999999" customHeight="1">
      <c r="B103" s="130"/>
      <c r="D103" s="131" t="s">
        <v>126</v>
      </c>
      <c r="E103" s="132"/>
      <c r="F103" s="132"/>
      <c r="G103" s="132"/>
      <c r="H103" s="132"/>
      <c r="I103" s="132"/>
      <c r="J103" s="133">
        <f>J207</f>
        <v>0</v>
      </c>
      <c r="L103" s="130"/>
    </row>
    <row r="104" spans="2:12" s="9" customFormat="1" ht="19.899999999999999" customHeight="1">
      <c r="B104" s="130"/>
      <c r="D104" s="131" t="s">
        <v>127</v>
      </c>
      <c r="E104" s="132"/>
      <c r="F104" s="132"/>
      <c r="G104" s="132"/>
      <c r="H104" s="132"/>
      <c r="I104" s="132"/>
      <c r="J104" s="133">
        <f>J211</f>
        <v>0</v>
      </c>
      <c r="L104" s="130"/>
    </row>
    <row r="105" spans="2:12" s="9" customFormat="1" ht="19.899999999999999" customHeight="1">
      <c r="B105" s="130"/>
      <c r="D105" s="131" t="s">
        <v>128</v>
      </c>
      <c r="E105" s="132"/>
      <c r="F105" s="132"/>
      <c r="G105" s="132"/>
      <c r="H105" s="132"/>
      <c r="I105" s="132"/>
      <c r="J105" s="133">
        <f>J270</f>
        <v>0</v>
      </c>
      <c r="L105" s="130"/>
    </row>
    <row r="106" spans="2:12" s="8" customFormat="1" ht="24.95" customHeight="1">
      <c r="B106" s="126"/>
      <c r="D106" s="127" t="s">
        <v>129</v>
      </c>
      <c r="E106" s="128"/>
      <c r="F106" s="128"/>
      <c r="G106" s="128"/>
      <c r="H106" s="128"/>
      <c r="I106" s="128"/>
      <c r="J106" s="129">
        <f>J272</f>
        <v>0</v>
      </c>
      <c r="L106" s="126"/>
    </row>
    <row r="107" spans="2:12" s="9" customFormat="1" ht="19.899999999999999" customHeight="1">
      <c r="B107" s="130"/>
      <c r="D107" s="131" t="s">
        <v>130</v>
      </c>
      <c r="E107" s="132"/>
      <c r="F107" s="132"/>
      <c r="G107" s="132"/>
      <c r="H107" s="132"/>
      <c r="I107" s="132"/>
      <c r="J107" s="133">
        <f>J273</f>
        <v>0</v>
      </c>
      <c r="L107" s="130"/>
    </row>
    <row r="108" spans="2:12" s="9" customFormat="1" ht="19.899999999999999" customHeight="1">
      <c r="B108" s="130"/>
      <c r="D108" s="131" t="s">
        <v>131</v>
      </c>
      <c r="E108" s="132"/>
      <c r="F108" s="132"/>
      <c r="G108" s="132"/>
      <c r="H108" s="132"/>
      <c r="I108" s="132"/>
      <c r="J108" s="133">
        <f>J281</f>
        <v>0</v>
      </c>
      <c r="L108" s="130"/>
    </row>
    <row r="109" spans="2:12" s="9" customFormat="1" ht="19.899999999999999" customHeight="1">
      <c r="B109" s="130"/>
      <c r="D109" s="131" t="s">
        <v>132</v>
      </c>
      <c r="E109" s="132"/>
      <c r="F109" s="132"/>
      <c r="G109" s="132"/>
      <c r="H109" s="132"/>
      <c r="I109" s="132"/>
      <c r="J109" s="133">
        <f>J297</f>
        <v>0</v>
      </c>
      <c r="L109" s="130"/>
    </row>
    <row r="110" spans="2:12" s="9" customFormat="1" ht="19.899999999999999" customHeight="1">
      <c r="B110" s="130"/>
      <c r="D110" s="131" t="s">
        <v>133</v>
      </c>
      <c r="E110" s="132"/>
      <c r="F110" s="132"/>
      <c r="G110" s="132"/>
      <c r="H110" s="132"/>
      <c r="I110" s="132"/>
      <c r="J110" s="133">
        <f>J305</f>
        <v>0</v>
      </c>
      <c r="L110" s="130"/>
    </row>
    <row r="111" spans="2:12" s="8" customFormat="1" ht="24.95" customHeight="1">
      <c r="B111" s="126"/>
      <c r="D111" s="127" t="s">
        <v>134</v>
      </c>
      <c r="E111" s="128"/>
      <c r="F111" s="128"/>
      <c r="G111" s="128"/>
      <c r="H111" s="128"/>
      <c r="I111" s="128"/>
      <c r="J111" s="129">
        <f>J310</f>
        <v>0</v>
      </c>
      <c r="L111" s="126"/>
    </row>
    <row r="112" spans="2:12" s="9" customFormat="1" ht="19.899999999999999" customHeight="1">
      <c r="B112" s="130"/>
      <c r="D112" s="131" t="s">
        <v>135</v>
      </c>
      <c r="E112" s="132"/>
      <c r="F112" s="132"/>
      <c r="G112" s="132"/>
      <c r="H112" s="132"/>
      <c r="I112" s="132"/>
      <c r="J112" s="133">
        <f>J311</f>
        <v>0</v>
      </c>
      <c r="L112" s="130"/>
    </row>
    <row r="113" spans="2:65" s="8" customFormat="1" ht="24.95" customHeight="1">
      <c r="B113" s="126"/>
      <c r="D113" s="127" t="s">
        <v>136</v>
      </c>
      <c r="E113" s="128"/>
      <c r="F113" s="128"/>
      <c r="G113" s="128"/>
      <c r="H113" s="128"/>
      <c r="I113" s="128"/>
      <c r="J113" s="129">
        <f>J318</f>
        <v>0</v>
      </c>
      <c r="L113" s="126"/>
    </row>
    <row r="114" spans="2:65" s="8" customFormat="1" ht="21.75" customHeight="1">
      <c r="B114" s="126"/>
      <c r="D114" s="134" t="s">
        <v>137</v>
      </c>
      <c r="J114" s="135">
        <f>J322</f>
        <v>0</v>
      </c>
      <c r="L114" s="126"/>
    </row>
    <row r="115" spans="2:65" s="1" customFormat="1" ht="21.75" customHeight="1">
      <c r="B115" s="33"/>
      <c r="L115" s="33"/>
    </row>
    <row r="116" spans="2:65" s="1" customFormat="1" ht="6.95" customHeight="1">
      <c r="B116" s="33"/>
      <c r="L116" s="33"/>
    </row>
    <row r="117" spans="2:65" s="1" customFormat="1" ht="29.25" customHeight="1">
      <c r="B117" s="33"/>
      <c r="C117" s="125" t="s">
        <v>138</v>
      </c>
      <c r="J117" s="136">
        <f>ROUND(J118 + J119 + J120 + J121 + J122 + J123,2)</f>
        <v>0</v>
      </c>
      <c r="L117" s="33"/>
      <c r="N117" s="137" t="s">
        <v>42</v>
      </c>
    </row>
    <row r="118" spans="2:65" s="1" customFormat="1" ht="18" customHeight="1">
      <c r="B118" s="33"/>
      <c r="D118" s="251" t="s">
        <v>139</v>
      </c>
      <c r="E118" s="249"/>
      <c r="F118" s="249"/>
      <c r="J118" s="99">
        <v>0</v>
      </c>
      <c r="L118" s="138"/>
      <c r="M118" s="139"/>
      <c r="N118" s="140" t="s">
        <v>44</v>
      </c>
      <c r="O118" s="139"/>
      <c r="P118" s="139"/>
      <c r="Q118" s="139"/>
      <c r="R118" s="139"/>
      <c r="S118" s="139"/>
      <c r="T118" s="139"/>
      <c r="U118" s="139"/>
      <c r="V118" s="139"/>
      <c r="W118" s="139"/>
      <c r="X118" s="139"/>
      <c r="Y118" s="139"/>
      <c r="Z118" s="139"/>
      <c r="AA118" s="139"/>
      <c r="AB118" s="139"/>
      <c r="AC118" s="139"/>
      <c r="AD118" s="139"/>
      <c r="AE118" s="139"/>
      <c r="AF118" s="139"/>
      <c r="AG118" s="139"/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41" t="s">
        <v>140</v>
      </c>
      <c r="AZ118" s="139"/>
      <c r="BA118" s="139"/>
      <c r="BB118" s="139"/>
      <c r="BC118" s="139"/>
      <c r="BD118" s="139"/>
      <c r="BE118" s="142">
        <f t="shared" ref="BE118:BE123" si="0">IF(N118="základná",J118,0)</f>
        <v>0</v>
      </c>
      <c r="BF118" s="142">
        <f t="shared" ref="BF118:BF123" si="1">IF(N118="znížená",J118,0)</f>
        <v>0</v>
      </c>
      <c r="BG118" s="142">
        <f t="shared" ref="BG118:BG123" si="2">IF(N118="zákl. prenesená",J118,0)</f>
        <v>0</v>
      </c>
      <c r="BH118" s="142">
        <f t="shared" ref="BH118:BH123" si="3">IF(N118="zníž. prenesená",J118,0)</f>
        <v>0</v>
      </c>
      <c r="BI118" s="142">
        <f t="shared" ref="BI118:BI123" si="4">IF(N118="nulová",J118,0)</f>
        <v>0</v>
      </c>
      <c r="BJ118" s="141" t="s">
        <v>89</v>
      </c>
      <c r="BK118" s="139"/>
      <c r="BL118" s="139"/>
      <c r="BM118" s="139"/>
    </row>
    <row r="119" spans="2:65" s="1" customFormat="1" ht="18" customHeight="1">
      <c r="B119" s="33"/>
      <c r="D119" s="251" t="s">
        <v>141</v>
      </c>
      <c r="E119" s="249"/>
      <c r="F119" s="249"/>
      <c r="J119" s="99">
        <v>0</v>
      </c>
      <c r="L119" s="138"/>
      <c r="M119" s="139"/>
      <c r="N119" s="140" t="s">
        <v>44</v>
      </c>
      <c r="O119" s="139"/>
      <c r="P119" s="139"/>
      <c r="Q119" s="139"/>
      <c r="R119" s="139"/>
      <c r="S119" s="139"/>
      <c r="T119" s="139"/>
      <c r="U119" s="139"/>
      <c r="V119" s="139"/>
      <c r="W119" s="139"/>
      <c r="X119" s="139"/>
      <c r="Y119" s="139"/>
      <c r="Z119" s="139"/>
      <c r="AA119" s="139"/>
      <c r="AB119" s="139"/>
      <c r="AC119" s="139"/>
      <c r="AD119" s="139"/>
      <c r="AE119" s="139"/>
      <c r="AF119" s="139"/>
      <c r="AG119" s="139"/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41" t="s">
        <v>140</v>
      </c>
      <c r="AZ119" s="139"/>
      <c r="BA119" s="139"/>
      <c r="BB119" s="139"/>
      <c r="BC119" s="139"/>
      <c r="BD119" s="139"/>
      <c r="BE119" s="142">
        <f t="shared" si="0"/>
        <v>0</v>
      </c>
      <c r="BF119" s="142">
        <f t="shared" si="1"/>
        <v>0</v>
      </c>
      <c r="BG119" s="142">
        <f t="shared" si="2"/>
        <v>0</v>
      </c>
      <c r="BH119" s="142">
        <f t="shared" si="3"/>
        <v>0</v>
      </c>
      <c r="BI119" s="142">
        <f t="shared" si="4"/>
        <v>0</v>
      </c>
      <c r="BJ119" s="141" t="s">
        <v>89</v>
      </c>
      <c r="BK119" s="139"/>
      <c r="BL119" s="139"/>
      <c r="BM119" s="139"/>
    </row>
    <row r="120" spans="2:65" s="1" customFormat="1" ht="18" customHeight="1">
      <c r="B120" s="33"/>
      <c r="D120" s="251" t="s">
        <v>142</v>
      </c>
      <c r="E120" s="249"/>
      <c r="F120" s="249"/>
      <c r="J120" s="99">
        <v>0</v>
      </c>
      <c r="L120" s="138"/>
      <c r="M120" s="139"/>
      <c r="N120" s="140" t="s">
        <v>44</v>
      </c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  <c r="Z120" s="139"/>
      <c r="AA120" s="139"/>
      <c r="AB120" s="139"/>
      <c r="AC120" s="139"/>
      <c r="AD120" s="139"/>
      <c r="AE120" s="139"/>
      <c r="AF120" s="139"/>
      <c r="AG120" s="139"/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41" t="s">
        <v>140</v>
      </c>
      <c r="AZ120" s="139"/>
      <c r="BA120" s="139"/>
      <c r="BB120" s="139"/>
      <c r="BC120" s="139"/>
      <c r="BD120" s="139"/>
      <c r="BE120" s="142">
        <f t="shared" si="0"/>
        <v>0</v>
      </c>
      <c r="BF120" s="142">
        <f t="shared" si="1"/>
        <v>0</v>
      </c>
      <c r="BG120" s="142">
        <f t="shared" si="2"/>
        <v>0</v>
      </c>
      <c r="BH120" s="142">
        <f t="shared" si="3"/>
        <v>0</v>
      </c>
      <c r="BI120" s="142">
        <f t="shared" si="4"/>
        <v>0</v>
      </c>
      <c r="BJ120" s="141" t="s">
        <v>89</v>
      </c>
      <c r="BK120" s="139"/>
      <c r="BL120" s="139"/>
      <c r="BM120" s="139"/>
    </row>
    <row r="121" spans="2:65" s="1" customFormat="1" ht="18" customHeight="1">
      <c r="B121" s="33"/>
      <c r="D121" s="251" t="s">
        <v>143</v>
      </c>
      <c r="E121" s="249"/>
      <c r="F121" s="249"/>
      <c r="J121" s="99">
        <v>0</v>
      </c>
      <c r="L121" s="138"/>
      <c r="M121" s="139"/>
      <c r="N121" s="140" t="s">
        <v>44</v>
      </c>
      <c r="O121" s="139"/>
      <c r="P121" s="139"/>
      <c r="Q121" s="139"/>
      <c r="R121" s="139"/>
      <c r="S121" s="139"/>
      <c r="T121" s="139"/>
      <c r="U121" s="139"/>
      <c r="V121" s="139"/>
      <c r="W121" s="139"/>
      <c r="X121" s="139"/>
      <c r="Y121" s="139"/>
      <c r="Z121" s="139"/>
      <c r="AA121" s="139"/>
      <c r="AB121" s="139"/>
      <c r="AC121" s="139"/>
      <c r="AD121" s="139"/>
      <c r="AE121" s="139"/>
      <c r="AF121" s="139"/>
      <c r="AG121" s="139"/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41" t="s">
        <v>140</v>
      </c>
      <c r="AZ121" s="139"/>
      <c r="BA121" s="139"/>
      <c r="BB121" s="139"/>
      <c r="BC121" s="139"/>
      <c r="BD121" s="139"/>
      <c r="BE121" s="142">
        <f t="shared" si="0"/>
        <v>0</v>
      </c>
      <c r="BF121" s="142">
        <f t="shared" si="1"/>
        <v>0</v>
      </c>
      <c r="BG121" s="142">
        <f t="shared" si="2"/>
        <v>0</v>
      </c>
      <c r="BH121" s="142">
        <f t="shared" si="3"/>
        <v>0</v>
      </c>
      <c r="BI121" s="142">
        <f t="shared" si="4"/>
        <v>0</v>
      </c>
      <c r="BJ121" s="141" t="s">
        <v>89</v>
      </c>
      <c r="BK121" s="139"/>
      <c r="BL121" s="139"/>
      <c r="BM121" s="139"/>
    </row>
    <row r="122" spans="2:65" s="1" customFormat="1" ht="18" customHeight="1">
      <c r="B122" s="33"/>
      <c r="D122" s="251" t="s">
        <v>144</v>
      </c>
      <c r="E122" s="249"/>
      <c r="F122" s="249"/>
      <c r="J122" s="99">
        <v>0</v>
      </c>
      <c r="L122" s="138"/>
      <c r="M122" s="139"/>
      <c r="N122" s="140" t="s">
        <v>44</v>
      </c>
      <c r="O122" s="139"/>
      <c r="P122" s="139"/>
      <c r="Q122" s="139"/>
      <c r="R122" s="139"/>
      <c r="S122" s="139"/>
      <c r="T122" s="139"/>
      <c r="U122" s="139"/>
      <c r="V122" s="139"/>
      <c r="W122" s="139"/>
      <c r="X122" s="139"/>
      <c r="Y122" s="139"/>
      <c r="Z122" s="139"/>
      <c r="AA122" s="139"/>
      <c r="AB122" s="139"/>
      <c r="AC122" s="139"/>
      <c r="AD122" s="139"/>
      <c r="AE122" s="139"/>
      <c r="AF122" s="139"/>
      <c r="AG122" s="139"/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41" t="s">
        <v>140</v>
      </c>
      <c r="AZ122" s="139"/>
      <c r="BA122" s="139"/>
      <c r="BB122" s="139"/>
      <c r="BC122" s="139"/>
      <c r="BD122" s="139"/>
      <c r="BE122" s="142">
        <f t="shared" si="0"/>
        <v>0</v>
      </c>
      <c r="BF122" s="142">
        <f t="shared" si="1"/>
        <v>0</v>
      </c>
      <c r="BG122" s="142">
        <f t="shared" si="2"/>
        <v>0</v>
      </c>
      <c r="BH122" s="142">
        <f t="shared" si="3"/>
        <v>0</v>
      </c>
      <c r="BI122" s="142">
        <f t="shared" si="4"/>
        <v>0</v>
      </c>
      <c r="BJ122" s="141" t="s">
        <v>89</v>
      </c>
      <c r="BK122" s="139"/>
      <c r="BL122" s="139"/>
      <c r="BM122" s="139"/>
    </row>
    <row r="123" spans="2:65" s="1" customFormat="1" ht="18" customHeight="1">
      <c r="B123" s="33"/>
      <c r="D123" s="98" t="s">
        <v>145</v>
      </c>
      <c r="J123" s="99">
        <f>ROUND(J30*T123,2)</f>
        <v>0</v>
      </c>
      <c r="L123" s="138"/>
      <c r="M123" s="139"/>
      <c r="N123" s="140" t="s">
        <v>44</v>
      </c>
      <c r="O123" s="139"/>
      <c r="P123" s="139"/>
      <c r="Q123" s="139"/>
      <c r="R123" s="139"/>
      <c r="S123" s="139"/>
      <c r="T123" s="139"/>
      <c r="U123" s="139"/>
      <c r="V123" s="139"/>
      <c r="W123" s="139"/>
      <c r="X123" s="139"/>
      <c r="Y123" s="139"/>
      <c r="Z123" s="139"/>
      <c r="AA123" s="139"/>
      <c r="AB123" s="139"/>
      <c r="AC123" s="139"/>
      <c r="AD123" s="139"/>
      <c r="AE123" s="139"/>
      <c r="AF123" s="139"/>
      <c r="AG123" s="139"/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41" t="s">
        <v>146</v>
      </c>
      <c r="AZ123" s="139"/>
      <c r="BA123" s="139"/>
      <c r="BB123" s="139"/>
      <c r="BC123" s="139"/>
      <c r="BD123" s="139"/>
      <c r="BE123" s="142">
        <f t="shared" si="0"/>
        <v>0</v>
      </c>
      <c r="BF123" s="142">
        <f t="shared" si="1"/>
        <v>0</v>
      </c>
      <c r="BG123" s="142">
        <f t="shared" si="2"/>
        <v>0</v>
      </c>
      <c r="BH123" s="142">
        <f t="shared" si="3"/>
        <v>0</v>
      </c>
      <c r="BI123" s="142">
        <f t="shared" si="4"/>
        <v>0</v>
      </c>
      <c r="BJ123" s="141" t="s">
        <v>89</v>
      </c>
      <c r="BK123" s="139"/>
      <c r="BL123" s="139"/>
      <c r="BM123" s="139"/>
    </row>
    <row r="124" spans="2:65" s="1" customFormat="1" ht="11.25">
      <c r="B124" s="33"/>
      <c r="L124" s="33"/>
    </row>
    <row r="125" spans="2:65" s="1" customFormat="1" ht="29.25" customHeight="1">
      <c r="B125" s="33"/>
      <c r="C125" s="105" t="s">
        <v>102</v>
      </c>
      <c r="D125" s="106"/>
      <c r="E125" s="106"/>
      <c r="F125" s="106"/>
      <c r="G125" s="106"/>
      <c r="H125" s="106"/>
      <c r="I125" s="106"/>
      <c r="J125" s="107">
        <f>ROUND(J96+J117,2)</f>
        <v>0</v>
      </c>
      <c r="K125" s="106"/>
      <c r="L125" s="33"/>
    </row>
    <row r="126" spans="2:65" s="1" customFormat="1" ht="6.95" customHeight="1">
      <c r="B126" s="48"/>
      <c r="C126" s="49"/>
      <c r="D126" s="49"/>
      <c r="E126" s="49"/>
      <c r="F126" s="49"/>
      <c r="G126" s="49"/>
      <c r="H126" s="49"/>
      <c r="I126" s="49"/>
      <c r="J126" s="49"/>
      <c r="K126" s="49"/>
      <c r="L126" s="33"/>
    </row>
    <row r="130" spans="2:63" s="1" customFormat="1" ht="6.95" customHeight="1"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33"/>
    </row>
    <row r="131" spans="2:63" s="1" customFormat="1" ht="24.95" customHeight="1">
      <c r="B131" s="33"/>
      <c r="C131" s="20" t="s">
        <v>147</v>
      </c>
      <c r="L131" s="33"/>
    </row>
    <row r="132" spans="2:63" s="1" customFormat="1" ht="6.95" customHeight="1">
      <c r="B132" s="33"/>
      <c r="L132" s="33"/>
    </row>
    <row r="133" spans="2:63" s="1" customFormat="1" ht="12" customHeight="1">
      <c r="B133" s="33"/>
      <c r="C133" s="26" t="s">
        <v>15</v>
      </c>
      <c r="L133" s="33"/>
    </row>
    <row r="134" spans="2:63" s="1" customFormat="1" ht="16.5" customHeight="1">
      <c r="B134" s="33"/>
      <c r="E134" s="278" t="str">
        <f>E7</f>
        <v>Oprava Podlahy Umyváreň Autobusov Jurajov Dvor</v>
      </c>
      <c r="F134" s="279"/>
      <c r="G134" s="279"/>
      <c r="H134" s="279"/>
      <c r="L134" s="33"/>
    </row>
    <row r="135" spans="2:63" s="1" customFormat="1" ht="12" customHeight="1">
      <c r="B135" s="33"/>
      <c r="C135" s="26" t="s">
        <v>112</v>
      </c>
      <c r="L135" s="33"/>
    </row>
    <row r="136" spans="2:63" s="1" customFormat="1" ht="30" customHeight="1">
      <c r="B136" s="33"/>
      <c r="E136" s="228" t="str">
        <f>E9</f>
        <v>04_UA - Umývacia linka autobusov - oprava pojazdnej plochy a výmena žlabu pri revíznom kanály</v>
      </c>
      <c r="F136" s="280"/>
      <c r="G136" s="280"/>
      <c r="H136" s="280"/>
      <c r="L136" s="33"/>
    </row>
    <row r="137" spans="2:63" s="1" customFormat="1" ht="6.95" customHeight="1">
      <c r="B137" s="33"/>
      <c r="L137" s="33"/>
    </row>
    <row r="138" spans="2:63" s="1" customFormat="1" ht="12" customHeight="1">
      <c r="B138" s="33"/>
      <c r="C138" s="26" t="s">
        <v>19</v>
      </c>
      <c r="F138" s="24" t="str">
        <f>F12</f>
        <v>Bratislava</v>
      </c>
      <c r="I138" s="26" t="s">
        <v>21</v>
      </c>
      <c r="J138" s="56" t="str">
        <f>IF(J12="","",J12)</f>
        <v>13. 2. 2025</v>
      </c>
      <c r="L138" s="33"/>
    </row>
    <row r="139" spans="2:63" s="1" customFormat="1" ht="6.95" customHeight="1">
      <c r="B139" s="33"/>
      <c r="L139" s="33"/>
    </row>
    <row r="140" spans="2:63" s="1" customFormat="1" ht="15.2" customHeight="1">
      <c r="B140" s="33"/>
      <c r="C140" s="26" t="s">
        <v>23</v>
      </c>
      <c r="F140" s="24" t="str">
        <f>E15</f>
        <v>Dopravný podnik Bratislava, akciová spoločnosť</v>
      </c>
      <c r="I140" s="26" t="s">
        <v>31</v>
      </c>
      <c r="J140" s="29" t="str">
        <f>E21</f>
        <v xml:space="preserve"> </v>
      </c>
      <c r="L140" s="33"/>
    </row>
    <row r="141" spans="2:63" s="1" customFormat="1" ht="15.2" customHeight="1">
      <c r="B141" s="33"/>
      <c r="C141" s="26" t="s">
        <v>29</v>
      </c>
      <c r="F141" s="24" t="str">
        <f>IF(E18="","",E18)</f>
        <v>Vyplň údaj</v>
      </c>
      <c r="I141" s="26" t="s">
        <v>34</v>
      </c>
      <c r="J141" s="29" t="str">
        <f>E24</f>
        <v xml:space="preserve"> </v>
      </c>
      <c r="L141" s="33"/>
    </row>
    <row r="142" spans="2:63" s="1" customFormat="1" ht="10.35" customHeight="1">
      <c r="B142" s="33"/>
      <c r="L142" s="33"/>
    </row>
    <row r="143" spans="2:63" s="10" customFormat="1" ht="29.25" customHeight="1">
      <c r="B143" s="143"/>
      <c r="C143" s="144" t="s">
        <v>148</v>
      </c>
      <c r="D143" s="145" t="s">
        <v>63</v>
      </c>
      <c r="E143" s="145" t="s">
        <v>59</v>
      </c>
      <c r="F143" s="145" t="s">
        <v>60</v>
      </c>
      <c r="G143" s="145" t="s">
        <v>149</v>
      </c>
      <c r="H143" s="145" t="s">
        <v>150</v>
      </c>
      <c r="I143" s="145" t="s">
        <v>151</v>
      </c>
      <c r="J143" s="146" t="s">
        <v>117</v>
      </c>
      <c r="K143" s="147" t="s">
        <v>152</v>
      </c>
      <c r="L143" s="143"/>
      <c r="M143" s="63" t="s">
        <v>1</v>
      </c>
      <c r="N143" s="64" t="s">
        <v>42</v>
      </c>
      <c r="O143" s="64" t="s">
        <v>153</v>
      </c>
      <c r="P143" s="64" t="s">
        <v>154</v>
      </c>
      <c r="Q143" s="64" t="s">
        <v>155</v>
      </c>
      <c r="R143" s="64" t="s">
        <v>156</v>
      </c>
      <c r="S143" s="64" t="s">
        <v>157</v>
      </c>
      <c r="T143" s="65" t="s">
        <v>158</v>
      </c>
    </row>
    <row r="144" spans="2:63" s="1" customFormat="1" ht="22.9" customHeight="1">
      <c r="B144" s="33"/>
      <c r="C144" s="68" t="s">
        <v>114</v>
      </c>
      <c r="J144" s="148">
        <f>BK144</f>
        <v>0</v>
      </c>
      <c r="L144" s="33"/>
      <c r="M144" s="66"/>
      <c r="N144" s="57"/>
      <c r="O144" s="57"/>
      <c r="P144" s="149">
        <f>P145+P272+P310+P318+P322</f>
        <v>0</v>
      </c>
      <c r="Q144" s="57"/>
      <c r="R144" s="149">
        <f>R145+R272+R310+R318+R322</f>
        <v>93.86937656989501</v>
      </c>
      <c r="S144" s="57"/>
      <c r="T144" s="150">
        <f>T145+T272+T310+T318+T322</f>
        <v>63.495599999999996</v>
      </c>
      <c r="AT144" s="16" t="s">
        <v>77</v>
      </c>
      <c r="AU144" s="16" t="s">
        <v>119</v>
      </c>
      <c r="BK144" s="151">
        <f>BK145+BK272+BK310+BK318+BK322</f>
        <v>0</v>
      </c>
    </row>
    <row r="145" spans="2:65" s="11" customFormat="1" ht="25.9" customHeight="1">
      <c r="B145" s="152"/>
      <c r="D145" s="153" t="s">
        <v>77</v>
      </c>
      <c r="E145" s="154" t="s">
        <v>159</v>
      </c>
      <c r="F145" s="154" t="s">
        <v>160</v>
      </c>
      <c r="I145" s="155"/>
      <c r="J145" s="135">
        <f>BK145</f>
        <v>0</v>
      </c>
      <c r="L145" s="152"/>
      <c r="M145" s="156"/>
      <c r="P145" s="157">
        <f>P146+P163+P184+P192+P201+P207+P211+P270</f>
        <v>0</v>
      </c>
      <c r="R145" s="157">
        <f>R146+R163+R184+R192+R201+R207+R211+R270</f>
        <v>92.805099489895014</v>
      </c>
      <c r="T145" s="158">
        <f>T146+T163+T184+T192+T201+T207+T211+T270</f>
        <v>60.954599999999999</v>
      </c>
      <c r="AR145" s="153" t="s">
        <v>85</v>
      </c>
      <c r="AT145" s="159" t="s">
        <v>77</v>
      </c>
      <c r="AU145" s="159" t="s">
        <v>78</v>
      </c>
      <c r="AY145" s="153" t="s">
        <v>161</v>
      </c>
      <c r="BK145" s="160">
        <f>BK146+BK163+BK184+BK192+BK201+BK207+BK211+BK270</f>
        <v>0</v>
      </c>
    </row>
    <row r="146" spans="2:65" s="11" customFormat="1" ht="22.9" customHeight="1">
      <c r="B146" s="152"/>
      <c r="D146" s="153" t="s">
        <v>77</v>
      </c>
      <c r="E146" s="161" t="s">
        <v>85</v>
      </c>
      <c r="F146" s="161" t="s">
        <v>162</v>
      </c>
      <c r="I146" s="155"/>
      <c r="J146" s="162">
        <f>BK146</f>
        <v>0</v>
      </c>
      <c r="L146" s="152"/>
      <c r="M146" s="156"/>
      <c r="P146" s="157">
        <f>SUM(P147:P162)</f>
        <v>0</v>
      </c>
      <c r="R146" s="157">
        <f>SUM(R147:R162)</f>
        <v>0</v>
      </c>
      <c r="T146" s="158">
        <f>SUM(T147:T162)</f>
        <v>60.179699999999997</v>
      </c>
      <c r="AR146" s="153" t="s">
        <v>85</v>
      </c>
      <c r="AT146" s="159" t="s">
        <v>77</v>
      </c>
      <c r="AU146" s="159" t="s">
        <v>85</v>
      </c>
      <c r="AY146" s="153" t="s">
        <v>161</v>
      </c>
      <c r="BK146" s="160">
        <f>SUM(BK147:BK162)</f>
        <v>0</v>
      </c>
    </row>
    <row r="147" spans="2:65" s="1" customFormat="1" ht="33" customHeight="1">
      <c r="B147" s="33"/>
      <c r="C147" s="163" t="s">
        <v>85</v>
      </c>
      <c r="D147" s="163" t="s">
        <v>163</v>
      </c>
      <c r="E147" s="164" t="s">
        <v>164</v>
      </c>
      <c r="F147" s="165" t="s">
        <v>165</v>
      </c>
      <c r="G147" s="166" t="s">
        <v>166</v>
      </c>
      <c r="H147" s="167">
        <v>82.32</v>
      </c>
      <c r="I147" s="168"/>
      <c r="J147" s="169">
        <f>ROUND(I147*H147,2)</f>
        <v>0</v>
      </c>
      <c r="K147" s="170"/>
      <c r="L147" s="33"/>
      <c r="M147" s="171" t="s">
        <v>1</v>
      </c>
      <c r="N147" s="137" t="s">
        <v>44</v>
      </c>
      <c r="P147" s="172">
        <f>O147*H147</f>
        <v>0</v>
      </c>
      <c r="Q147" s="172">
        <v>0</v>
      </c>
      <c r="R147" s="172">
        <f>Q147*H147</f>
        <v>0</v>
      </c>
      <c r="S147" s="172">
        <v>0.5</v>
      </c>
      <c r="T147" s="173">
        <f>S147*H147</f>
        <v>41.16</v>
      </c>
      <c r="AR147" s="174" t="s">
        <v>167</v>
      </c>
      <c r="AT147" s="174" t="s">
        <v>163</v>
      </c>
      <c r="AU147" s="174" t="s">
        <v>89</v>
      </c>
      <c r="AY147" s="16" t="s">
        <v>161</v>
      </c>
      <c r="BE147" s="102">
        <f>IF(N147="základná",J147,0)</f>
        <v>0</v>
      </c>
      <c r="BF147" s="102">
        <f>IF(N147="znížená",J147,0)</f>
        <v>0</v>
      </c>
      <c r="BG147" s="102">
        <f>IF(N147="zákl. prenesená",J147,0)</f>
        <v>0</v>
      </c>
      <c r="BH147" s="102">
        <f>IF(N147="zníž. prenesená",J147,0)</f>
        <v>0</v>
      </c>
      <c r="BI147" s="102">
        <f>IF(N147="nulová",J147,0)</f>
        <v>0</v>
      </c>
      <c r="BJ147" s="16" t="s">
        <v>89</v>
      </c>
      <c r="BK147" s="102">
        <f>ROUND(I147*H147,2)</f>
        <v>0</v>
      </c>
      <c r="BL147" s="16" t="s">
        <v>167</v>
      </c>
      <c r="BM147" s="174" t="s">
        <v>168</v>
      </c>
    </row>
    <row r="148" spans="2:65" s="12" customFormat="1" ht="22.5">
      <c r="B148" s="175"/>
      <c r="D148" s="176" t="s">
        <v>169</v>
      </c>
      <c r="E148" s="177" t="s">
        <v>1</v>
      </c>
      <c r="F148" s="178" t="s">
        <v>170</v>
      </c>
      <c r="H148" s="177" t="s">
        <v>1</v>
      </c>
      <c r="I148" s="179"/>
      <c r="L148" s="175"/>
      <c r="M148" s="180"/>
      <c r="T148" s="181"/>
      <c r="AT148" s="177" t="s">
        <v>169</v>
      </c>
      <c r="AU148" s="177" t="s">
        <v>89</v>
      </c>
      <c r="AV148" s="12" t="s">
        <v>85</v>
      </c>
      <c r="AW148" s="12" t="s">
        <v>33</v>
      </c>
      <c r="AX148" s="12" t="s">
        <v>78</v>
      </c>
      <c r="AY148" s="177" t="s">
        <v>161</v>
      </c>
    </row>
    <row r="149" spans="2:65" s="13" customFormat="1" ht="11.25">
      <c r="B149" s="182"/>
      <c r="D149" s="176" t="s">
        <v>169</v>
      </c>
      <c r="E149" s="183" t="s">
        <v>1</v>
      </c>
      <c r="F149" s="184" t="s">
        <v>171</v>
      </c>
      <c r="H149" s="185">
        <v>79.8</v>
      </c>
      <c r="I149" s="186"/>
      <c r="L149" s="182"/>
      <c r="M149" s="187"/>
      <c r="T149" s="188"/>
      <c r="AT149" s="183" t="s">
        <v>169</v>
      </c>
      <c r="AU149" s="183" t="s">
        <v>89</v>
      </c>
      <c r="AV149" s="13" t="s">
        <v>89</v>
      </c>
      <c r="AW149" s="13" t="s">
        <v>33</v>
      </c>
      <c r="AX149" s="13" t="s">
        <v>78</v>
      </c>
      <c r="AY149" s="183" t="s">
        <v>161</v>
      </c>
    </row>
    <row r="150" spans="2:65" s="13" customFormat="1" ht="22.5">
      <c r="B150" s="182"/>
      <c r="D150" s="176" t="s">
        <v>169</v>
      </c>
      <c r="E150" s="183" t="s">
        <v>1</v>
      </c>
      <c r="F150" s="184" t="s">
        <v>172</v>
      </c>
      <c r="H150" s="185">
        <v>2.52</v>
      </c>
      <c r="I150" s="186"/>
      <c r="L150" s="182"/>
      <c r="M150" s="187"/>
      <c r="T150" s="188"/>
      <c r="AT150" s="183" t="s">
        <v>169</v>
      </c>
      <c r="AU150" s="183" t="s">
        <v>89</v>
      </c>
      <c r="AV150" s="13" t="s">
        <v>89</v>
      </c>
      <c r="AW150" s="13" t="s">
        <v>33</v>
      </c>
      <c r="AX150" s="13" t="s">
        <v>78</v>
      </c>
      <c r="AY150" s="183" t="s">
        <v>161</v>
      </c>
    </row>
    <row r="151" spans="2:65" s="14" customFormat="1" ht="11.25">
      <c r="B151" s="189"/>
      <c r="D151" s="176" t="s">
        <v>169</v>
      </c>
      <c r="E151" s="190" t="s">
        <v>1</v>
      </c>
      <c r="F151" s="191" t="s">
        <v>173</v>
      </c>
      <c r="H151" s="192">
        <v>82.32</v>
      </c>
      <c r="I151" s="193"/>
      <c r="L151" s="189"/>
      <c r="M151" s="194"/>
      <c r="T151" s="195"/>
      <c r="AT151" s="190" t="s">
        <v>169</v>
      </c>
      <c r="AU151" s="190" t="s">
        <v>89</v>
      </c>
      <c r="AV151" s="14" t="s">
        <v>167</v>
      </c>
      <c r="AW151" s="14" t="s">
        <v>33</v>
      </c>
      <c r="AX151" s="14" t="s">
        <v>85</v>
      </c>
      <c r="AY151" s="190" t="s">
        <v>161</v>
      </c>
    </row>
    <row r="152" spans="2:65" s="1" customFormat="1" ht="24.2" customHeight="1">
      <c r="B152" s="33"/>
      <c r="C152" s="163" t="s">
        <v>89</v>
      </c>
      <c r="D152" s="163" t="s">
        <v>163</v>
      </c>
      <c r="E152" s="164" t="s">
        <v>174</v>
      </c>
      <c r="F152" s="165" t="s">
        <v>175</v>
      </c>
      <c r="G152" s="166" t="s">
        <v>176</v>
      </c>
      <c r="H152" s="167">
        <v>6.3</v>
      </c>
      <c r="I152" s="168"/>
      <c r="J152" s="169">
        <f>ROUND(I152*H152,2)</f>
        <v>0</v>
      </c>
      <c r="K152" s="170"/>
      <c r="L152" s="33"/>
      <c r="M152" s="171" t="s">
        <v>1</v>
      </c>
      <c r="N152" s="137" t="s">
        <v>44</v>
      </c>
      <c r="P152" s="172">
        <f>O152*H152</f>
        <v>0</v>
      </c>
      <c r="Q152" s="172">
        <v>0</v>
      </c>
      <c r="R152" s="172">
        <f>Q152*H152</f>
        <v>0</v>
      </c>
      <c r="S152" s="172">
        <v>5.8999999999999997E-2</v>
      </c>
      <c r="T152" s="173">
        <f>S152*H152</f>
        <v>0.37169999999999997</v>
      </c>
      <c r="AR152" s="174" t="s">
        <v>167</v>
      </c>
      <c r="AT152" s="174" t="s">
        <v>163</v>
      </c>
      <c r="AU152" s="174" t="s">
        <v>89</v>
      </c>
      <c r="AY152" s="16" t="s">
        <v>161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6" t="s">
        <v>89</v>
      </c>
      <c r="BK152" s="102">
        <f>ROUND(I152*H152,2)</f>
        <v>0</v>
      </c>
      <c r="BL152" s="16" t="s">
        <v>167</v>
      </c>
      <c r="BM152" s="174" t="s">
        <v>177</v>
      </c>
    </row>
    <row r="153" spans="2:65" s="13" customFormat="1" ht="11.25">
      <c r="B153" s="182"/>
      <c r="D153" s="176" t="s">
        <v>169</v>
      </c>
      <c r="E153" s="183" t="s">
        <v>1</v>
      </c>
      <c r="F153" s="184" t="s">
        <v>178</v>
      </c>
      <c r="H153" s="185">
        <v>6.3</v>
      </c>
      <c r="I153" s="186"/>
      <c r="L153" s="182"/>
      <c r="M153" s="187"/>
      <c r="T153" s="188"/>
      <c r="AT153" s="183" t="s">
        <v>169</v>
      </c>
      <c r="AU153" s="183" t="s">
        <v>89</v>
      </c>
      <c r="AV153" s="13" t="s">
        <v>89</v>
      </c>
      <c r="AW153" s="13" t="s">
        <v>33</v>
      </c>
      <c r="AX153" s="13" t="s">
        <v>78</v>
      </c>
      <c r="AY153" s="183" t="s">
        <v>161</v>
      </c>
    </row>
    <row r="154" spans="2:65" s="14" customFormat="1" ht="11.25">
      <c r="B154" s="189"/>
      <c r="D154" s="176" t="s">
        <v>169</v>
      </c>
      <c r="E154" s="190" t="s">
        <v>110</v>
      </c>
      <c r="F154" s="191" t="s">
        <v>173</v>
      </c>
      <c r="H154" s="192">
        <v>6.3</v>
      </c>
      <c r="I154" s="193"/>
      <c r="L154" s="189"/>
      <c r="M154" s="194"/>
      <c r="T154" s="195"/>
      <c r="AT154" s="190" t="s">
        <v>169</v>
      </c>
      <c r="AU154" s="190" t="s">
        <v>89</v>
      </c>
      <c r="AV154" s="14" t="s">
        <v>167</v>
      </c>
      <c r="AW154" s="14" t="s">
        <v>33</v>
      </c>
      <c r="AX154" s="14" t="s">
        <v>85</v>
      </c>
      <c r="AY154" s="190" t="s">
        <v>161</v>
      </c>
    </row>
    <row r="155" spans="2:65" s="1" customFormat="1" ht="24.2" customHeight="1">
      <c r="B155" s="33"/>
      <c r="C155" s="163" t="s">
        <v>179</v>
      </c>
      <c r="D155" s="163" t="s">
        <v>163</v>
      </c>
      <c r="E155" s="164" t="s">
        <v>180</v>
      </c>
      <c r="F155" s="165" t="s">
        <v>181</v>
      </c>
      <c r="G155" s="166" t="s">
        <v>166</v>
      </c>
      <c r="H155" s="167">
        <v>77.7</v>
      </c>
      <c r="I155" s="168"/>
      <c r="J155" s="169">
        <f>ROUND(I155*H155,2)</f>
        <v>0</v>
      </c>
      <c r="K155" s="170"/>
      <c r="L155" s="33"/>
      <c r="M155" s="171" t="s">
        <v>1</v>
      </c>
      <c r="N155" s="137" t="s">
        <v>44</v>
      </c>
      <c r="P155" s="172">
        <f>O155*H155</f>
        <v>0</v>
      </c>
      <c r="Q155" s="172">
        <v>0</v>
      </c>
      <c r="R155" s="172">
        <f>Q155*H155</f>
        <v>0</v>
      </c>
      <c r="S155" s="172">
        <v>0.24</v>
      </c>
      <c r="T155" s="173">
        <f>S155*H155</f>
        <v>18.648</v>
      </c>
      <c r="AR155" s="174" t="s">
        <v>167</v>
      </c>
      <c r="AT155" s="174" t="s">
        <v>163</v>
      </c>
      <c r="AU155" s="174" t="s">
        <v>89</v>
      </c>
      <c r="AY155" s="16" t="s">
        <v>161</v>
      </c>
      <c r="BE155" s="102">
        <f>IF(N155="základná",J155,0)</f>
        <v>0</v>
      </c>
      <c r="BF155" s="102">
        <f>IF(N155="znížená",J155,0)</f>
        <v>0</v>
      </c>
      <c r="BG155" s="102">
        <f>IF(N155="zákl. prenesená",J155,0)</f>
        <v>0</v>
      </c>
      <c r="BH155" s="102">
        <f>IF(N155="zníž. prenesená",J155,0)</f>
        <v>0</v>
      </c>
      <c r="BI155" s="102">
        <f>IF(N155="nulová",J155,0)</f>
        <v>0</v>
      </c>
      <c r="BJ155" s="16" t="s">
        <v>89</v>
      </c>
      <c r="BK155" s="102">
        <f>ROUND(I155*H155,2)</f>
        <v>0</v>
      </c>
      <c r="BL155" s="16" t="s">
        <v>167</v>
      </c>
      <c r="BM155" s="174" t="s">
        <v>182</v>
      </c>
    </row>
    <row r="156" spans="2:65" s="12" customFormat="1" ht="22.5">
      <c r="B156" s="175"/>
      <c r="D156" s="176" t="s">
        <v>169</v>
      </c>
      <c r="E156" s="177" t="s">
        <v>1</v>
      </c>
      <c r="F156" s="178" t="s">
        <v>170</v>
      </c>
      <c r="H156" s="177" t="s">
        <v>1</v>
      </c>
      <c r="I156" s="179"/>
      <c r="L156" s="175"/>
      <c r="M156" s="180"/>
      <c r="T156" s="181"/>
      <c r="AT156" s="177" t="s">
        <v>169</v>
      </c>
      <c r="AU156" s="177" t="s">
        <v>89</v>
      </c>
      <c r="AV156" s="12" t="s">
        <v>85</v>
      </c>
      <c r="AW156" s="12" t="s">
        <v>33</v>
      </c>
      <c r="AX156" s="12" t="s">
        <v>78</v>
      </c>
      <c r="AY156" s="177" t="s">
        <v>161</v>
      </c>
    </row>
    <row r="157" spans="2:65" s="13" customFormat="1" ht="11.25">
      <c r="B157" s="182"/>
      <c r="D157" s="176" t="s">
        <v>169</v>
      </c>
      <c r="E157" s="183" t="s">
        <v>1</v>
      </c>
      <c r="F157" s="184" t="s">
        <v>183</v>
      </c>
      <c r="H157" s="185">
        <v>77.7</v>
      </c>
      <c r="I157" s="186"/>
      <c r="L157" s="182"/>
      <c r="M157" s="187"/>
      <c r="T157" s="188"/>
      <c r="AT157" s="183" t="s">
        <v>169</v>
      </c>
      <c r="AU157" s="183" t="s">
        <v>89</v>
      </c>
      <c r="AV157" s="13" t="s">
        <v>89</v>
      </c>
      <c r="AW157" s="13" t="s">
        <v>33</v>
      </c>
      <c r="AX157" s="13" t="s">
        <v>78</v>
      </c>
      <c r="AY157" s="183" t="s">
        <v>161</v>
      </c>
    </row>
    <row r="158" spans="2:65" s="14" customFormat="1" ht="11.25">
      <c r="B158" s="189"/>
      <c r="D158" s="176" t="s">
        <v>169</v>
      </c>
      <c r="E158" s="190" t="s">
        <v>1</v>
      </c>
      <c r="F158" s="191" t="s">
        <v>173</v>
      </c>
      <c r="H158" s="192">
        <v>77.7</v>
      </c>
      <c r="I158" s="193"/>
      <c r="L158" s="189"/>
      <c r="M158" s="194"/>
      <c r="T158" s="195"/>
      <c r="AT158" s="190" t="s">
        <v>169</v>
      </c>
      <c r="AU158" s="190" t="s">
        <v>89</v>
      </c>
      <c r="AV158" s="14" t="s">
        <v>167</v>
      </c>
      <c r="AW158" s="14" t="s">
        <v>33</v>
      </c>
      <c r="AX158" s="14" t="s">
        <v>85</v>
      </c>
      <c r="AY158" s="190" t="s">
        <v>161</v>
      </c>
    </row>
    <row r="159" spans="2:65" s="1" customFormat="1" ht="24.2" customHeight="1">
      <c r="B159" s="33"/>
      <c r="C159" s="163" t="s">
        <v>167</v>
      </c>
      <c r="D159" s="163" t="s">
        <v>163</v>
      </c>
      <c r="E159" s="164" t="s">
        <v>184</v>
      </c>
      <c r="F159" s="165" t="s">
        <v>185</v>
      </c>
      <c r="G159" s="166" t="s">
        <v>166</v>
      </c>
      <c r="H159" s="167">
        <v>73.5</v>
      </c>
      <c r="I159" s="168"/>
      <c r="J159" s="169">
        <f>ROUND(I159*H159,2)</f>
        <v>0</v>
      </c>
      <c r="K159" s="170"/>
      <c r="L159" s="33"/>
      <c r="M159" s="171" t="s">
        <v>1</v>
      </c>
      <c r="N159" s="137" t="s">
        <v>44</v>
      </c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AR159" s="174" t="s">
        <v>167</v>
      </c>
      <c r="AT159" s="174" t="s">
        <v>163</v>
      </c>
      <c r="AU159" s="174" t="s">
        <v>89</v>
      </c>
      <c r="AY159" s="16" t="s">
        <v>161</v>
      </c>
      <c r="BE159" s="102">
        <f>IF(N159="základná",J159,0)</f>
        <v>0</v>
      </c>
      <c r="BF159" s="102">
        <f>IF(N159="znížená",J159,0)</f>
        <v>0</v>
      </c>
      <c r="BG159" s="102">
        <f>IF(N159="zákl. prenesená",J159,0)</f>
        <v>0</v>
      </c>
      <c r="BH159" s="102">
        <f>IF(N159="zníž. prenesená",J159,0)</f>
        <v>0</v>
      </c>
      <c r="BI159" s="102">
        <f>IF(N159="nulová",J159,0)</f>
        <v>0</v>
      </c>
      <c r="BJ159" s="16" t="s">
        <v>89</v>
      </c>
      <c r="BK159" s="102">
        <f>ROUND(I159*H159,2)</f>
        <v>0</v>
      </c>
      <c r="BL159" s="16" t="s">
        <v>167</v>
      </c>
      <c r="BM159" s="174" t="s">
        <v>186</v>
      </c>
    </row>
    <row r="160" spans="2:65" s="12" customFormat="1" ht="22.5">
      <c r="B160" s="175"/>
      <c r="D160" s="176" t="s">
        <v>169</v>
      </c>
      <c r="E160" s="177" t="s">
        <v>1</v>
      </c>
      <c r="F160" s="178" t="s">
        <v>170</v>
      </c>
      <c r="H160" s="177" t="s">
        <v>1</v>
      </c>
      <c r="I160" s="179"/>
      <c r="L160" s="175"/>
      <c r="M160" s="180"/>
      <c r="T160" s="181"/>
      <c r="AT160" s="177" t="s">
        <v>169</v>
      </c>
      <c r="AU160" s="177" t="s">
        <v>89</v>
      </c>
      <c r="AV160" s="12" t="s">
        <v>85</v>
      </c>
      <c r="AW160" s="12" t="s">
        <v>33</v>
      </c>
      <c r="AX160" s="12" t="s">
        <v>78</v>
      </c>
      <c r="AY160" s="177" t="s">
        <v>161</v>
      </c>
    </row>
    <row r="161" spans="2:65" s="13" customFormat="1" ht="11.25">
      <c r="B161" s="182"/>
      <c r="D161" s="176" t="s">
        <v>169</v>
      </c>
      <c r="E161" s="183" t="s">
        <v>1</v>
      </c>
      <c r="F161" s="184" t="s">
        <v>187</v>
      </c>
      <c r="H161" s="185">
        <v>73.5</v>
      </c>
      <c r="I161" s="186"/>
      <c r="L161" s="182"/>
      <c r="M161" s="187"/>
      <c r="T161" s="188"/>
      <c r="AT161" s="183" t="s">
        <v>169</v>
      </c>
      <c r="AU161" s="183" t="s">
        <v>89</v>
      </c>
      <c r="AV161" s="13" t="s">
        <v>89</v>
      </c>
      <c r="AW161" s="13" t="s">
        <v>33</v>
      </c>
      <c r="AX161" s="13" t="s">
        <v>78</v>
      </c>
      <c r="AY161" s="183" t="s">
        <v>161</v>
      </c>
    </row>
    <row r="162" spans="2:65" s="14" customFormat="1" ht="11.25">
      <c r="B162" s="189"/>
      <c r="D162" s="176" t="s">
        <v>169</v>
      </c>
      <c r="E162" s="190" t="s">
        <v>1</v>
      </c>
      <c r="F162" s="191" t="s">
        <v>173</v>
      </c>
      <c r="H162" s="192">
        <v>73.5</v>
      </c>
      <c r="I162" s="193"/>
      <c r="L162" s="189"/>
      <c r="M162" s="194"/>
      <c r="T162" s="195"/>
      <c r="AT162" s="190" t="s">
        <v>169</v>
      </c>
      <c r="AU162" s="190" t="s">
        <v>89</v>
      </c>
      <c r="AV162" s="14" t="s">
        <v>167</v>
      </c>
      <c r="AW162" s="14" t="s">
        <v>33</v>
      </c>
      <c r="AX162" s="14" t="s">
        <v>85</v>
      </c>
      <c r="AY162" s="190" t="s">
        <v>161</v>
      </c>
    </row>
    <row r="163" spans="2:65" s="11" customFormat="1" ht="22.9" customHeight="1">
      <c r="B163" s="152"/>
      <c r="D163" s="153" t="s">
        <v>77</v>
      </c>
      <c r="E163" s="161" t="s">
        <v>89</v>
      </c>
      <c r="F163" s="161" t="s">
        <v>188</v>
      </c>
      <c r="I163" s="155"/>
      <c r="J163" s="162">
        <f>BK163</f>
        <v>0</v>
      </c>
      <c r="L163" s="152"/>
      <c r="M163" s="156"/>
      <c r="P163" s="157">
        <f>SUM(P164:P183)</f>
        <v>0</v>
      </c>
      <c r="R163" s="157">
        <f>SUM(R164:R183)</f>
        <v>2.0859791126</v>
      </c>
      <c r="T163" s="158">
        <f>SUM(T164:T183)</f>
        <v>0</v>
      </c>
      <c r="AR163" s="153" t="s">
        <v>85</v>
      </c>
      <c r="AT163" s="159" t="s">
        <v>77</v>
      </c>
      <c r="AU163" s="159" t="s">
        <v>85</v>
      </c>
      <c r="AY163" s="153" t="s">
        <v>161</v>
      </c>
      <c r="BK163" s="160">
        <f>SUM(BK164:BK183)</f>
        <v>0</v>
      </c>
    </row>
    <row r="164" spans="2:65" s="1" customFormat="1" ht="24.2" customHeight="1">
      <c r="B164" s="33"/>
      <c r="C164" s="163" t="s">
        <v>189</v>
      </c>
      <c r="D164" s="163" t="s">
        <v>163</v>
      </c>
      <c r="E164" s="164" t="s">
        <v>190</v>
      </c>
      <c r="F164" s="165" t="s">
        <v>191</v>
      </c>
      <c r="G164" s="166" t="s">
        <v>166</v>
      </c>
      <c r="H164" s="167">
        <v>14.7</v>
      </c>
      <c r="I164" s="168"/>
      <c r="J164" s="169">
        <f>ROUND(I164*H164,2)</f>
        <v>0</v>
      </c>
      <c r="K164" s="170"/>
      <c r="L164" s="33"/>
      <c r="M164" s="171" t="s">
        <v>1</v>
      </c>
      <c r="N164" s="137" t="s">
        <v>44</v>
      </c>
      <c r="P164" s="172">
        <f>O164*H164</f>
        <v>0</v>
      </c>
      <c r="Q164" s="172">
        <v>3.7677600000000002E-3</v>
      </c>
      <c r="R164" s="172">
        <f>Q164*H164</f>
        <v>5.5386072000000001E-2</v>
      </c>
      <c r="S164" s="172">
        <v>0</v>
      </c>
      <c r="T164" s="173">
        <f>S164*H164</f>
        <v>0</v>
      </c>
      <c r="AR164" s="174" t="s">
        <v>167</v>
      </c>
      <c r="AT164" s="174" t="s">
        <v>163</v>
      </c>
      <c r="AU164" s="174" t="s">
        <v>89</v>
      </c>
      <c r="AY164" s="16" t="s">
        <v>161</v>
      </c>
      <c r="BE164" s="102">
        <f>IF(N164="základná",J164,0)</f>
        <v>0</v>
      </c>
      <c r="BF164" s="102">
        <f>IF(N164="znížená",J164,0)</f>
        <v>0</v>
      </c>
      <c r="BG164" s="102">
        <f>IF(N164="zákl. prenesená",J164,0)</f>
        <v>0</v>
      </c>
      <c r="BH164" s="102">
        <f>IF(N164="zníž. prenesená",J164,0)</f>
        <v>0</v>
      </c>
      <c r="BI164" s="102">
        <f>IF(N164="nulová",J164,0)</f>
        <v>0</v>
      </c>
      <c r="BJ164" s="16" t="s">
        <v>89</v>
      </c>
      <c r="BK164" s="102">
        <f>ROUND(I164*H164,2)</f>
        <v>0</v>
      </c>
      <c r="BL164" s="16" t="s">
        <v>167</v>
      </c>
      <c r="BM164" s="174" t="s">
        <v>192</v>
      </c>
    </row>
    <row r="165" spans="2:65" s="12" customFormat="1" ht="22.5">
      <c r="B165" s="175"/>
      <c r="D165" s="176" t="s">
        <v>169</v>
      </c>
      <c r="E165" s="177" t="s">
        <v>1</v>
      </c>
      <c r="F165" s="178" t="s">
        <v>170</v>
      </c>
      <c r="H165" s="177" t="s">
        <v>1</v>
      </c>
      <c r="I165" s="179"/>
      <c r="L165" s="175"/>
      <c r="M165" s="180"/>
      <c r="T165" s="181"/>
      <c r="AT165" s="177" t="s">
        <v>169</v>
      </c>
      <c r="AU165" s="177" t="s">
        <v>89</v>
      </c>
      <c r="AV165" s="12" t="s">
        <v>85</v>
      </c>
      <c r="AW165" s="12" t="s">
        <v>33</v>
      </c>
      <c r="AX165" s="12" t="s">
        <v>78</v>
      </c>
      <c r="AY165" s="177" t="s">
        <v>161</v>
      </c>
    </row>
    <row r="166" spans="2:65" s="13" customFormat="1" ht="11.25">
      <c r="B166" s="182"/>
      <c r="D166" s="176" t="s">
        <v>169</v>
      </c>
      <c r="E166" s="183" t="s">
        <v>1</v>
      </c>
      <c r="F166" s="184" t="s">
        <v>193</v>
      </c>
      <c r="H166" s="185">
        <v>14.7</v>
      </c>
      <c r="I166" s="186"/>
      <c r="L166" s="182"/>
      <c r="M166" s="187"/>
      <c r="T166" s="188"/>
      <c r="AT166" s="183" t="s">
        <v>169</v>
      </c>
      <c r="AU166" s="183" t="s">
        <v>89</v>
      </c>
      <c r="AV166" s="13" t="s">
        <v>89</v>
      </c>
      <c r="AW166" s="13" t="s">
        <v>33</v>
      </c>
      <c r="AX166" s="13" t="s">
        <v>78</v>
      </c>
      <c r="AY166" s="183" t="s">
        <v>161</v>
      </c>
    </row>
    <row r="167" spans="2:65" s="14" customFormat="1" ht="11.25">
      <c r="B167" s="189"/>
      <c r="D167" s="176" t="s">
        <v>169</v>
      </c>
      <c r="E167" s="190" t="s">
        <v>103</v>
      </c>
      <c r="F167" s="191" t="s">
        <v>173</v>
      </c>
      <c r="H167" s="192">
        <v>14.7</v>
      </c>
      <c r="I167" s="193"/>
      <c r="L167" s="189"/>
      <c r="M167" s="194"/>
      <c r="T167" s="195"/>
      <c r="AT167" s="190" t="s">
        <v>169</v>
      </c>
      <c r="AU167" s="190" t="s">
        <v>89</v>
      </c>
      <c r="AV167" s="14" t="s">
        <v>167</v>
      </c>
      <c r="AW167" s="14" t="s">
        <v>33</v>
      </c>
      <c r="AX167" s="14" t="s">
        <v>85</v>
      </c>
      <c r="AY167" s="190" t="s">
        <v>161</v>
      </c>
    </row>
    <row r="168" spans="2:65" s="1" customFormat="1" ht="24.2" customHeight="1">
      <c r="B168" s="33"/>
      <c r="C168" s="163" t="s">
        <v>194</v>
      </c>
      <c r="D168" s="163" t="s">
        <v>163</v>
      </c>
      <c r="E168" s="164" t="s">
        <v>195</v>
      </c>
      <c r="F168" s="165" t="s">
        <v>196</v>
      </c>
      <c r="G168" s="166" t="s">
        <v>166</v>
      </c>
      <c r="H168" s="167">
        <v>14.7</v>
      </c>
      <c r="I168" s="168"/>
      <c r="J168" s="169">
        <f>ROUND(I168*H168,2)</f>
        <v>0</v>
      </c>
      <c r="K168" s="170"/>
      <c r="L168" s="33"/>
      <c r="M168" s="171" t="s">
        <v>1</v>
      </c>
      <c r="N168" s="137" t="s">
        <v>44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174" t="s">
        <v>167</v>
      </c>
      <c r="AT168" s="174" t="s">
        <v>163</v>
      </c>
      <c r="AU168" s="174" t="s">
        <v>89</v>
      </c>
      <c r="AY168" s="16" t="s">
        <v>161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89</v>
      </c>
      <c r="BK168" s="102">
        <f>ROUND(I168*H168,2)</f>
        <v>0</v>
      </c>
      <c r="BL168" s="16" t="s">
        <v>167</v>
      </c>
      <c r="BM168" s="174" t="s">
        <v>197</v>
      </c>
    </row>
    <row r="169" spans="2:65" s="13" customFormat="1" ht="11.25">
      <c r="B169" s="182"/>
      <c r="D169" s="176" t="s">
        <v>169</v>
      </c>
      <c r="E169" s="183" t="s">
        <v>1</v>
      </c>
      <c r="F169" s="184" t="s">
        <v>103</v>
      </c>
      <c r="H169" s="185">
        <v>14.7</v>
      </c>
      <c r="I169" s="186"/>
      <c r="L169" s="182"/>
      <c r="M169" s="187"/>
      <c r="T169" s="188"/>
      <c r="AT169" s="183" t="s">
        <v>169</v>
      </c>
      <c r="AU169" s="183" t="s">
        <v>89</v>
      </c>
      <c r="AV169" s="13" t="s">
        <v>89</v>
      </c>
      <c r="AW169" s="13" t="s">
        <v>33</v>
      </c>
      <c r="AX169" s="13" t="s">
        <v>78</v>
      </c>
      <c r="AY169" s="183" t="s">
        <v>161</v>
      </c>
    </row>
    <row r="170" spans="2:65" s="14" customFormat="1" ht="11.25">
      <c r="B170" s="189"/>
      <c r="D170" s="176" t="s">
        <v>169</v>
      </c>
      <c r="E170" s="190" t="s">
        <v>1</v>
      </c>
      <c r="F170" s="191" t="s">
        <v>173</v>
      </c>
      <c r="H170" s="192">
        <v>14.7</v>
      </c>
      <c r="I170" s="193"/>
      <c r="L170" s="189"/>
      <c r="M170" s="194"/>
      <c r="T170" s="195"/>
      <c r="AT170" s="190" t="s">
        <v>169</v>
      </c>
      <c r="AU170" s="190" t="s">
        <v>89</v>
      </c>
      <c r="AV170" s="14" t="s">
        <v>167</v>
      </c>
      <c r="AW170" s="14" t="s">
        <v>33</v>
      </c>
      <c r="AX170" s="14" t="s">
        <v>85</v>
      </c>
      <c r="AY170" s="190" t="s">
        <v>161</v>
      </c>
    </row>
    <row r="171" spans="2:65" s="1" customFormat="1" ht="24.2" customHeight="1">
      <c r="B171" s="33"/>
      <c r="C171" s="163" t="s">
        <v>198</v>
      </c>
      <c r="D171" s="163" t="s">
        <v>163</v>
      </c>
      <c r="E171" s="164" t="s">
        <v>199</v>
      </c>
      <c r="F171" s="165" t="s">
        <v>200</v>
      </c>
      <c r="G171" s="166" t="s">
        <v>201</v>
      </c>
      <c r="H171" s="167">
        <v>0.75</v>
      </c>
      <c r="I171" s="168"/>
      <c r="J171" s="169">
        <f>ROUND(I171*H171,2)</f>
        <v>0</v>
      </c>
      <c r="K171" s="170"/>
      <c r="L171" s="33"/>
      <c r="M171" s="171" t="s">
        <v>1</v>
      </c>
      <c r="N171" s="137" t="s">
        <v>44</v>
      </c>
      <c r="P171" s="172">
        <f>O171*H171</f>
        <v>0</v>
      </c>
      <c r="Q171" s="172">
        <v>2.3852722000000002</v>
      </c>
      <c r="R171" s="172">
        <f>Q171*H171</f>
        <v>1.7889541500000001</v>
      </c>
      <c r="S171" s="172">
        <v>0</v>
      </c>
      <c r="T171" s="173">
        <f>S171*H171</f>
        <v>0</v>
      </c>
      <c r="AR171" s="174" t="s">
        <v>167</v>
      </c>
      <c r="AT171" s="174" t="s">
        <v>163</v>
      </c>
      <c r="AU171" s="174" t="s">
        <v>89</v>
      </c>
      <c r="AY171" s="16" t="s">
        <v>161</v>
      </c>
      <c r="BE171" s="102">
        <f>IF(N171="základná",J171,0)</f>
        <v>0</v>
      </c>
      <c r="BF171" s="102">
        <f>IF(N171="znížená",J171,0)</f>
        <v>0</v>
      </c>
      <c r="BG171" s="102">
        <f>IF(N171="zákl. prenesená",J171,0)</f>
        <v>0</v>
      </c>
      <c r="BH171" s="102">
        <f>IF(N171="zníž. prenesená",J171,0)</f>
        <v>0</v>
      </c>
      <c r="BI171" s="102">
        <f>IF(N171="nulová",J171,0)</f>
        <v>0</v>
      </c>
      <c r="BJ171" s="16" t="s">
        <v>89</v>
      </c>
      <c r="BK171" s="102">
        <f>ROUND(I171*H171,2)</f>
        <v>0</v>
      </c>
      <c r="BL171" s="16" t="s">
        <v>167</v>
      </c>
      <c r="BM171" s="174" t="s">
        <v>202</v>
      </c>
    </row>
    <row r="172" spans="2:65" s="13" customFormat="1" ht="33.75">
      <c r="B172" s="182"/>
      <c r="D172" s="176" t="s">
        <v>169</v>
      </c>
      <c r="E172" s="183" t="s">
        <v>1</v>
      </c>
      <c r="F172" s="184" t="s">
        <v>203</v>
      </c>
      <c r="H172" s="185">
        <v>0.75</v>
      </c>
      <c r="I172" s="186"/>
      <c r="L172" s="182"/>
      <c r="M172" s="187"/>
      <c r="T172" s="188"/>
      <c r="AT172" s="183" t="s">
        <v>169</v>
      </c>
      <c r="AU172" s="183" t="s">
        <v>89</v>
      </c>
      <c r="AV172" s="13" t="s">
        <v>89</v>
      </c>
      <c r="AW172" s="13" t="s">
        <v>33</v>
      </c>
      <c r="AX172" s="13" t="s">
        <v>78</v>
      </c>
      <c r="AY172" s="183" t="s">
        <v>161</v>
      </c>
    </row>
    <row r="173" spans="2:65" s="14" customFormat="1" ht="11.25">
      <c r="B173" s="189"/>
      <c r="D173" s="176" t="s">
        <v>169</v>
      </c>
      <c r="E173" s="190" t="s">
        <v>1</v>
      </c>
      <c r="F173" s="191" t="s">
        <v>173</v>
      </c>
      <c r="H173" s="192">
        <v>0.75</v>
      </c>
      <c r="I173" s="193"/>
      <c r="L173" s="189"/>
      <c r="M173" s="194"/>
      <c r="T173" s="195"/>
      <c r="AT173" s="190" t="s">
        <v>169</v>
      </c>
      <c r="AU173" s="190" t="s">
        <v>89</v>
      </c>
      <c r="AV173" s="14" t="s">
        <v>167</v>
      </c>
      <c r="AW173" s="14" t="s">
        <v>33</v>
      </c>
      <c r="AX173" s="14" t="s">
        <v>85</v>
      </c>
      <c r="AY173" s="190" t="s">
        <v>161</v>
      </c>
    </row>
    <row r="174" spans="2:65" s="1" customFormat="1" ht="21.75" customHeight="1">
      <c r="B174" s="33"/>
      <c r="C174" s="163" t="s">
        <v>204</v>
      </c>
      <c r="D174" s="163" t="s">
        <v>163</v>
      </c>
      <c r="E174" s="164" t="s">
        <v>205</v>
      </c>
      <c r="F174" s="165" t="s">
        <v>206</v>
      </c>
      <c r="G174" s="166" t="s">
        <v>207</v>
      </c>
      <c r="H174" s="167">
        <v>0.17899999999999999</v>
      </c>
      <c r="I174" s="168"/>
      <c r="J174" s="169">
        <f>ROUND(I174*H174,2)</f>
        <v>0</v>
      </c>
      <c r="K174" s="170"/>
      <c r="L174" s="33"/>
      <c r="M174" s="171" t="s">
        <v>1</v>
      </c>
      <c r="N174" s="137" t="s">
        <v>44</v>
      </c>
      <c r="P174" s="172">
        <f>O174*H174</f>
        <v>0</v>
      </c>
      <c r="Q174" s="172">
        <v>1.2029614</v>
      </c>
      <c r="R174" s="172">
        <f>Q174*H174</f>
        <v>0.2153300906</v>
      </c>
      <c r="S174" s="172">
        <v>0</v>
      </c>
      <c r="T174" s="173">
        <f>S174*H174</f>
        <v>0</v>
      </c>
      <c r="AR174" s="174" t="s">
        <v>167</v>
      </c>
      <c r="AT174" s="174" t="s">
        <v>163</v>
      </c>
      <c r="AU174" s="174" t="s">
        <v>89</v>
      </c>
      <c r="AY174" s="16" t="s">
        <v>161</v>
      </c>
      <c r="BE174" s="102">
        <f>IF(N174="základná",J174,0)</f>
        <v>0</v>
      </c>
      <c r="BF174" s="102">
        <f>IF(N174="znížená",J174,0)</f>
        <v>0</v>
      </c>
      <c r="BG174" s="102">
        <f>IF(N174="zákl. prenesená",J174,0)</f>
        <v>0</v>
      </c>
      <c r="BH174" s="102">
        <f>IF(N174="zníž. prenesená",J174,0)</f>
        <v>0</v>
      </c>
      <c r="BI174" s="102">
        <f>IF(N174="nulová",J174,0)</f>
        <v>0</v>
      </c>
      <c r="BJ174" s="16" t="s">
        <v>89</v>
      </c>
      <c r="BK174" s="102">
        <f>ROUND(I174*H174,2)</f>
        <v>0</v>
      </c>
      <c r="BL174" s="16" t="s">
        <v>167</v>
      </c>
      <c r="BM174" s="174" t="s">
        <v>208</v>
      </c>
    </row>
    <row r="175" spans="2:65" s="12" customFormat="1" ht="22.5">
      <c r="B175" s="175"/>
      <c r="D175" s="176" t="s">
        <v>169</v>
      </c>
      <c r="E175" s="177" t="s">
        <v>1</v>
      </c>
      <c r="F175" s="178" t="s">
        <v>170</v>
      </c>
      <c r="H175" s="177" t="s">
        <v>1</v>
      </c>
      <c r="I175" s="179"/>
      <c r="L175" s="175"/>
      <c r="M175" s="180"/>
      <c r="T175" s="181"/>
      <c r="AT175" s="177" t="s">
        <v>169</v>
      </c>
      <c r="AU175" s="177" t="s">
        <v>89</v>
      </c>
      <c r="AV175" s="12" t="s">
        <v>85</v>
      </c>
      <c r="AW175" s="12" t="s">
        <v>33</v>
      </c>
      <c r="AX175" s="12" t="s">
        <v>78</v>
      </c>
      <c r="AY175" s="177" t="s">
        <v>161</v>
      </c>
    </row>
    <row r="176" spans="2:65" s="13" customFormat="1" ht="11.25">
      <c r="B176" s="182"/>
      <c r="D176" s="176" t="s">
        <v>169</v>
      </c>
      <c r="E176" s="183" t="s">
        <v>1</v>
      </c>
      <c r="F176" s="184" t="s">
        <v>209</v>
      </c>
      <c r="H176" s="185">
        <v>0.17899999999999999</v>
      </c>
      <c r="I176" s="186"/>
      <c r="L176" s="182"/>
      <c r="M176" s="187"/>
      <c r="T176" s="188"/>
      <c r="AT176" s="183" t="s">
        <v>169</v>
      </c>
      <c r="AU176" s="183" t="s">
        <v>89</v>
      </c>
      <c r="AV176" s="13" t="s">
        <v>89</v>
      </c>
      <c r="AW176" s="13" t="s">
        <v>33</v>
      </c>
      <c r="AX176" s="13" t="s">
        <v>78</v>
      </c>
      <c r="AY176" s="183" t="s">
        <v>161</v>
      </c>
    </row>
    <row r="177" spans="2:65" s="14" customFormat="1" ht="11.25">
      <c r="B177" s="189"/>
      <c r="D177" s="176" t="s">
        <v>169</v>
      </c>
      <c r="E177" s="190" t="s">
        <v>1</v>
      </c>
      <c r="F177" s="191" t="s">
        <v>173</v>
      </c>
      <c r="H177" s="192">
        <v>0.17899999999999999</v>
      </c>
      <c r="I177" s="193"/>
      <c r="L177" s="189"/>
      <c r="M177" s="194"/>
      <c r="T177" s="195"/>
      <c r="AT177" s="190" t="s">
        <v>169</v>
      </c>
      <c r="AU177" s="190" t="s">
        <v>89</v>
      </c>
      <c r="AV177" s="14" t="s">
        <v>167</v>
      </c>
      <c r="AW177" s="14" t="s">
        <v>33</v>
      </c>
      <c r="AX177" s="14" t="s">
        <v>85</v>
      </c>
      <c r="AY177" s="190" t="s">
        <v>161</v>
      </c>
    </row>
    <row r="178" spans="2:65" s="1" customFormat="1" ht="24.2" customHeight="1">
      <c r="B178" s="33"/>
      <c r="C178" s="163" t="s">
        <v>210</v>
      </c>
      <c r="D178" s="163" t="s">
        <v>163</v>
      </c>
      <c r="E178" s="164" t="s">
        <v>211</v>
      </c>
      <c r="F178" s="165" t="s">
        <v>212</v>
      </c>
      <c r="G178" s="166" t="s">
        <v>166</v>
      </c>
      <c r="H178" s="167">
        <v>75.599999999999994</v>
      </c>
      <c r="I178" s="168"/>
      <c r="J178" s="169">
        <f>ROUND(I178*H178,2)</f>
        <v>0</v>
      </c>
      <c r="K178" s="170"/>
      <c r="L178" s="33"/>
      <c r="M178" s="171" t="s">
        <v>1</v>
      </c>
      <c r="N178" s="137" t="s">
        <v>44</v>
      </c>
      <c r="P178" s="172">
        <f>O178*H178</f>
        <v>0</v>
      </c>
      <c r="Q178" s="172">
        <v>3.3000000000000003E-5</v>
      </c>
      <c r="R178" s="172">
        <f>Q178*H178</f>
        <v>2.4948000000000001E-3</v>
      </c>
      <c r="S178" s="172">
        <v>0</v>
      </c>
      <c r="T178" s="173">
        <f>S178*H178</f>
        <v>0</v>
      </c>
      <c r="AR178" s="174" t="s">
        <v>167</v>
      </c>
      <c r="AT178" s="174" t="s">
        <v>163</v>
      </c>
      <c r="AU178" s="174" t="s">
        <v>89</v>
      </c>
      <c r="AY178" s="16" t="s">
        <v>161</v>
      </c>
      <c r="BE178" s="102">
        <f>IF(N178="základná",J178,0)</f>
        <v>0</v>
      </c>
      <c r="BF178" s="102">
        <f>IF(N178="znížená",J178,0)</f>
        <v>0</v>
      </c>
      <c r="BG178" s="102">
        <f>IF(N178="zákl. prenesená",J178,0)</f>
        <v>0</v>
      </c>
      <c r="BH178" s="102">
        <f>IF(N178="zníž. prenesená",J178,0)</f>
        <v>0</v>
      </c>
      <c r="BI178" s="102">
        <f>IF(N178="nulová",J178,0)</f>
        <v>0</v>
      </c>
      <c r="BJ178" s="16" t="s">
        <v>89</v>
      </c>
      <c r="BK178" s="102">
        <f>ROUND(I178*H178,2)</f>
        <v>0</v>
      </c>
      <c r="BL178" s="16" t="s">
        <v>167</v>
      </c>
      <c r="BM178" s="174" t="s">
        <v>213</v>
      </c>
    </row>
    <row r="179" spans="2:65" s="12" customFormat="1" ht="22.5">
      <c r="B179" s="175"/>
      <c r="D179" s="176" t="s">
        <v>169</v>
      </c>
      <c r="E179" s="177" t="s">
        <v>1</v>
      </c>
      <c r="F179" s="178" t="s">
        <v>170</v>
      </c>
      <c r="H179" s="177" t="s">
        <v>1</v>
      </c>
      <c r="I179" s="179"/>
      <c r="L179" s="175"/>
      <c r="M179" s="180"/>
      <c r="T179" s="181"/>
      <c r="AT179" s="177" t="s">
        <v>169</v>
      </c>
      <c r="AU179" s="177" t="s">
        <v>89</v>
      </c>
      <c r="AV179" s="12" t="s">
        <v>85</v>
      </c>
      <c r="AW179" s="12" t="s">
        <v>33</v>
      </c>
      <c r="AX179" s="12" t="s">
        <v>78</v>
      </c>
      <c r="AY179" s="177" t="s">
        <v>161</v>
      </c>
    </row>
    <row r="180" spans="2:65" s="13" customFormat="1" ht="11.25">
      <c r="B180" s="182"/>
      <c r="D180" s="176" t="s">
        <v>169</v>
      </c>
      <c r="E180" s="183" t="s">
        <v>1</v>
      </c>
      <c r="F180" s="184" t="s">
        <v>214</v>
      </c>
      <c r="H180" s="185">
        <v>75.599999999999994</v>
      </c>
      <c r="I180" s="186"/>
      <c r="L180" s="182"/>
      <c r="M180" s="187"/>
      <c r="T180" s="188"/>
      <c r="AT180" s="183" t="s">
        <v>169</v>
      </c>
      <c r="AU180" s="183" t="s">
        <v>89</v>
      </c>
      <c r="AV180" s="13" t="s">
        <v>89</v>
      </c>
      <c r="AW180" s="13" t="s">
        <v>33</v>
      </c>
      <c r="AX180" s="13" t="s">
        <v>78</v>
      </c>
      <c r="AY180" s="183" t="s">
        <v>161</v>
      </c>
    </row>
    <row r="181" spans="2:65" s="14" customFormat="1" ht="11.25">
      <c r="B181" s="189"/>
      <c r="D181" s="176" t="s">
        <v>169</v>
      </c>
      <c r="E181" s="190" t="s">
        <v>1</v>
      </c>
      <c r="F181" s="191" t="s">
        <v>173</v>
      </c>
      <c r="H181" s="192">
        <v>75.599999999999994</v>
      </c>
      <c r="I181" s="193"/>
      <c r="L181" s="189"/>
      <c r="M181" s="194"/>
      <c r="T181" s="195"/>
      <c r="AT181" s="190" t="s">
        <v>169</v>
      </c>
      <c r="AU181" s="190" t="s">
        <v>89</v>
      </c>
      <c r="AV181" s="14" t="s">
        <v>167</v>
      </c>
      <c r="AW181" s="14" t="s">
        <v>33</v>
      </c>
      <c r="AX181" s="14" t="s">
        <v>85</v>
      </c>
      <c r="AY181" s="190" t="s">
        <v>161</v>
      </c>
    </row>
    <row r="182" spans="2:65" s="1" customFormat="1" ht="16.5" customHeight="1">
      <c r="B182" s="33"/>
      <c r="C182" s="196" t="s">
        <v>215</v>
      </c>
      <c r="D182" s="196" t="s">
        <v>216</v>
      </c>
      <c r="E182" s="197" t="s">
        <v>217</v>
      </c>
      <c r="F182" s="198" t="s">
        <v>218</v>
      </c>
      <c r="G182" s="199" t="s">
        <v>166</v>
      </c>
      <c r="H182" s="200">
        <v>79.38</v>
      </c>
      <c r="I182" s="201"/>
      <c r="J182" s="202">
        <f>ROUND(I182*H182,2)</f>
        <v>0</v>
      </c>
      <c r="K182" s="203"/>
      <c r="L182" s="204"/>
      <c r="M182" s="205" t="s">
        <v>1</v>
      </c>
      <c r="N182" s="206" t="s">
        <v>44</v>
      </c>
      <c r="P182" s="172">
        <f>O182*H182</f>
        <v>0</v>
      </c>
      <c r="Q182" s="172">
        <v>2.9999999999999997E-4</v>
      </c>
      <c r="R182" s="172">
        <f>Q182*H182</f>
        <v>2.3813999999999995E-2</v>
      </c>
      <c r="S182" s="172">
        <v>0</v>
      </c>
      <c r="T182" s="173">
        <f>S182*H182</f>
        <v>0</v>
      </c>
      <c r="AR182" s="174" t="s">
        <v>204</v>
      </c>
      <c r="AT182" s="174" t="s">
        <v>216</v>
      </c>
      <c r="AU182" s="174" t="s">
        <v>89</v>
      </c>
      <c r="AY182" s="16" t="s">
        <v>161</v>
      </c>
      <c r="BE182" s="102">
        <f>IF(N182="základná",J182,0)</f>
        <v>0</v>
      </c>
      <c r="BF182" s="102">
        <f>IF(N182="znížená",J182,0)</f>
        <v>0</v>
      </c>
      <c r="BG182" s="102">
        <f>IF(N182="zákl. prenesená",J182,0)</f>
        <v>0</v>
      </c>
      <c r="BH182" s="102">
        <f>IF(N182="zníž. prenesená",J182,0)</f>
        <v>0</v>
      </c>
      <c r="BI182" s="102">
        <f>IF(N182="nulová",J182,0)</f>
        <v>0</v>
      </c>
      <c r="BJ182" s="16" t="s">
        <v>89</v>
      </c>
      <c r="BK182" s="102">
        <f>ROUND(I182*H182,2)</f>
        <v>0</v>
      </c>
      <c r="BL182" s="16" t="s">
        <v>167</v>
      </c>
      <c r="BM182" s="174" t="s">
        <v>219</v>
      </c>
    </row>
    <row r="183" spans="2:65" s="13" customFormat="1" ht="11.25">
      <c r="B183" s="182"/>
      <c r="D183" s="176" t="s">
        <v>169</v>
      </c>
      <c r="F183" s="184" t="s">
        <v>220</v>
      </c>
      <c r="H183" s="185">
        <v>79.38</v>
      </c>
      <c r="I183" s="186"/>
      <c r="L183" s="182"/>
      <c r="M183" s="187"/>
      <c r="T183" s="188"/>
      <c r="AT183" s="183" t="s">
        <v>169</v>
      </c>
      <c r="AU183" s="183" t="s">
        <v>89</v>
      </c>
      <c r="AV183" s="13" t="s">
        <v>89</v>
      </c>
      <c r="AW183" s="13" t="s">
        <v>4</v>
      </c>
      <c r="AX183" s="13" t="s">
        <v>85</v>
      </c>
      <c r="AY183" s="183" t="s">
        <v>161</v>
      </c>
    </row>
    <row r="184" spans="2:65" s="11" customFormat="1" ht="22.9" customHeight="1">
      <c r="B184" s="152"/>
      <c r="D184" s="153" t="s">
        <v>77</v>
      </c>
      <c r="E184" s="161" t="s">
        <v>167</v>
      </c>
      <c r="F184" s="161" t="s">
        <v>221</v>
      </c>
      <c r="I184" s="155"/>
      <c r="J184" s="162">
        <f>BK184</f>
        <v>0</v>
      </c>
      <c r="L184" s="152"/>
      <c r="M184" s="156"/>
      <c r="P184" s="157">
        <f>SUM(P185:P191)</f>
        <v>0</v>
      </c>
      <c r="R184" s="157">
        <f>SUM(R185:R191)</f>
        <v>2.1679937999999999E-2</v>
      </c>
      <c r="T184" s="158">
        <f>SUM(T185:T191)</f>
        <v>0</v>
      </c>
      <c r="AR184" s="153" t="s">
        <v>85</v>
      </c>
      <c r="AT184" s="159" t="s">
        <v>77</v>
      </c>
      <c r="AU184" s="159" t="s">
        <v>85</v>
      </c>
      <c r="AY184" s="153" t="s">
        <v>161</v>
      </c>
      <c r="BK184" s="160">
        <f>SUM(BK185:BK191)</f>
        <v>0</v>
      </c>
    </row>
    <row r="185" spans="2:65" s="1" customFormat="1" ht="16.5" customHeight="1">
      <c r="B185" s="33"/>
      <c r="C185" s="163" t="s">
        <v>222</v>
      </c>
      <c r="D185" s="163" t="s">
        <v>163</v>
      </c>
      <c r="E185" s="164" t="s">
        <v>223</v>
      </c>
      <c r="F185" s="165" t="s">
        <v>224</v>
      </c>
      <c r="G185" s="166" t="s">
        <v>166</v>
      </c>
      <c r="H185" s="167">
        <v>6.3</v>
      </c>
      <c r="I185" s="168"/>
      <c r="J185" s="169">
        <f>ROUND(I185*H185,2)</f>
        <v>0</v>
      </c>
      <c r="K185" s="170"/>
      <c r="L185" s="33"/>
      <c r="M185" s="171" t="s">
        <v>1</v>
      </c>
      <c r="N185" s="137" t="s">
        <v>44</v>
      </c>
      <c r="P185" s="172">
        <f>O185*H185</f>
        <v>0</v>
      </c>
      <c r="Q185" s="172">
        <v>3.4412599999999998E-3</v>
      </c>
      <c r="R185" s="172">
        <f>Q185*H185</f>
        <v>2.1679937999999999E-2</v>
      </c>
      <c r="S185" s="172">
        <v>0</v>
      </c>
      <c r="T185" s="173">
        <f>S185*H185</f>
        <v>0</v>
      </c>
      <c r="AR185" s="174" t="s">
        <v>167</v>
      </c>
      <c r="AT185" s="174" t="s">
        <v>163</v>
      </c>
      <c r="AU185" s="174" t="s">
        <v>89</v>
      </c>
      <c r="AY185" s="16" t="s">
        <v>161</v>
      </c>
      <c r="BE185" s="102">
        <f>IF(N185="základná",J185,0)</f>
        <v>0</v>
      </c>
      <c r="BF185" s="102">
        <f>IF(N185="znížená",J185,0)</f>
        <v>0</v>
      </c>
      <c r="BG185" s="102">
        <f>IF(N185="zákl. prenesená",J185,0)</f>
        <v>0</v>
      </c>
      <c r="BH185" s="102">
        <f>IF(N185="zníž. prenesená",J185,0)</f>
        <v>0</v>
      </c>
      <c r="BI185" s="102">
        <f>IF(N185="nulová",J185,0)</f>
        <v>0</v>
      </c>
      <c r="BJ185" s="16" t="s">
        <v>89</v>
      </c>
      <c r="BK185" s="102">
        <f>ROUND(I185*H185,2)</f>
        <v>0</v>
      </c>
      <c r="BL185" s="16" t="s">
        <v>167</v>
      </c>
      <c r="BM185" s="174" t="s">
        <v>225</v>
      </c>
    </row>
    <row r="186" spans="2:65" s="12" customFormat="1" ht="22.5">
      <c r="B186" s="175"/>
      <c r="D186" s="176" t="s">
        <v>169</v>
      </c>
      <c r="E186" s="177" t="s">
        <v>1</v>
      </c>
      <c r="F186" s="178" t="s">
        <v>170</v>
      </c>
      <c r="H186" s="177" t="s">
        <v>1</v>
      </c>
      <c r="I186" s="179"/>
      <c r="L186" s="175"/>
      <c r="M186" s="180"/>
      <c r="T186" s="181"/>
      <c r="AT186" s="177" t="s">
        <v>169</v>
      </c>
      <c r="AU186" s="177" t="s">
        <v>89</v>
      </c>
      <c r="AV186" s="12" t="s">
        <v>85</v>
      </c>
      <c r="AW186" s="12" t="s">
        <v>33</v>
      </c>
      <c r="AX186" s="12" t="s">
        <v>78</v>
      </c>
      <c r="AY186" s="177" t="s">
        <v>161</v>
      </c>
    </row>
    <row r="187" spans="2:65" s="13" customFormat="1" ht="11.25">
      <c r="B187" s="182"/>
      <c r="D187" s="176" t="s">
        <v>169</v>
      </c>
      <c r="E187" s="183" t="s">
        <v>1</v>
      </c>
      <c r="F187" s="184" t="s">
        <v>226</v>
      </c>
      <c r="H187" s="185">
        <v>6.3</v>
      </c>
      <c r="I187" s="186"/>
      <c r="L187" s="182"/>
      <c r="M187" s="187"/>
      <c r="T187" s="188"/>
      <c r="AT187" s="183" t="s">
        <v>169</v>
      </c>
      <c r="AU187" s="183" t="s">
        <v>89</v>
      </c>
      <c r="AV187" s="13" t="s">
        <v>89</v>
      </c>
      <c r="AW187" s="13" t="s">
        <v>33</v>
      </c>
      <c r="AX187" s="13" t="s">
        <v>78</v>
      </c>
      <c r="AY187" s="183" t="s">
        <v>161</v>
      </c>
    </row>
    <row r="188" spans="2:65" s="14" customFormat="1" ht="11.25">
      <c r="B188" s="189"/>
      <c r="D188" s="176" t="s">
        <v>169</v>
      </c>
      <c r="E188" s="190" t="s">
        <v>105</v>
      </c>
      <c r="F188" s="191" t="s">
        <v>173</v>
      </c>
      <c r="H188" s="192">
        <v>6.3</v>
      </c>
      <c r="I188" s="193"/>
      <c r="L188" s="189"/>
      <c r="M188" s="194"/>
      <c r="T188" s="195"/>
      <c r="AT188" s="190" t="s">
        <v>169</v>
      </c>
      <c r="AU188" s="190" t="s">
        <v>89</v>
      </c>
      <c r="AV188" s="14" t="s">
        <v>167</v>
      </c>
      <c r="AW188" s="14" t="s">
        <v>33</v>
      </c>
      <c r="AX188" s="14" t="s">
        <v>85</v>
      </c>
      <c r="AY188" s="190" t="s">
        <v>161</v>
      </c>
    </row>
    <row r="189" spans="2:65" s="1" customFormat="1" ht="16.5" customHeight="1">
      <c r="B189" s="33"/>
      <c r="C189" s="163" t="s">
        <v>227</v>
      </c>
      <c r="D189" s="163" t="s">
        <v>163</v>
      </c>
      <c r="E189" s="164" t="s">
        <v>228</v>
      </c>
      <c r="F189" s="165" t="s">
        <v>229</v>
      </c>
      <c r="G189" s="166" t="s">
        <v>166</v>
      </c>
      <c r="H189" s="167">
        <v>6.3</v>
      </c>
      <c r="I189" s="168"/>
      <c r="J189" s="169">
        <f>ROUND(I189*H189,2)</f>
        <v>0</v>
      </c>
      <c r="K189" s="170"/>
      <c r="L189" s="33"/>
      <c r="M189" s="171" t="s">
        <v>1</v>
      </c>
      <c r="N189" s="137" t="s">
        <v>44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AR189" s="174" t="s">
        <v>167</v>
      </c>
      <c r="AT189" s="174" t="s">
        <v>163</v>
      </c>
      <c r="AU189" s="174" t="s">
        <v>89</v>
      </c>
      <c r="AY189" s="16" t="s">
        <v>161</v>
      </c>
      <c r="BE189" s="102">
        <f>IF(N189="základná",J189,0)</f>
        <v>0</v>
      </c>
      <c r="BF189" s="102">
        <f>IF(N189="znížená",J189,0)</f>
        <v>0</v>
      </c>
      <c r="BG189" s="102">
        <f>IF(N189="zákl. prenesená",J189,0)</f>
        <v>0</v>
      </c>
      <c r="BH189" s="102">
        <f>IF(N189="zníž. prenesená",J189,0)</f>
        <v>0</v>
      </c>
      <c r="BI189" s="102">
        <f>IF(N189="nulová",J189,0)</f>
        <v>0</v>
      </c>
      <c r="BJ189" s="16" t="s">
        <v>89</v>
      </c>
      <c r="BK189" s="102">
        <f>ROUND(I189*H189,2)</f>
        <v>0</v>
      </c>
      <c r="BL189" s="16" t="s">
        <v>167</v>
      </c>
      <c r="BM189" s="174" t="s">
        <v>230</v>
      </c>
    </row>
    <row r="190" spans="2:65" s="13" customFormat="1" ht="11.25">
      <c r="B190" s="182"/>
      <c r="D190" s="176" t="s">
        <v>169</v>
      </c>
      <c r="E190" s="183" t="s">
        <v>1</v>
      </c>
      <c r="F190" s="184" t="s">
        <v>105</v>
      </c>
      <c r="H190" s="185">
        <v>6.3</v>
      </c>
      <c r="I190" s="186"/>
      <c r="L190" s="182"/>
      <c r="M190" s="187"/>
      <c r="T190" s="188"/>
      <c r="AT190" s="183" t="s">
        <v>169</v>
      </c>
      <c r="AU190" s="183" t="s">
        <v>89</v>
      </c>
      <c r="AV190" s="13" t="s">
        <v>89</v>
      </c>
      <c r="AW190" s="13" t="s">
        <v>33</v>
      </c>
      <c r="AX190" s="13" t="s">
        <v>78</v>
      </c>
      <c r="AY190" s="183" t="s">
        <v>161</v>
      </c>
    </row>
    <row r="191" spans="2:65" s="14" customFormat="1" ht="11.25">
      <c r="B191" s="189"/>
      <c r="D191" s="176" t="s">
        <v>169</v>
      </c>
      <c r="E191" s="190" t="s">
        <v>1</v>
      </c>
      <c r="F191" s="191" t="s">
        <v>173</v>
      </c>
      <c r="H191" s="192">
        <v>6.3</v>
      </c>
      <c r="I191" s="193"/>
      <c r="L191" s="189"/>
      <c r="M191" s="194"/>
      <c r="T191" s="195"/>
      <c r="AT191" s="190" t="s">
        <v>169</v>
      </c>
      <c r="AU191" s="190" t="s">
        <v>89</v>
      </c>
      <c r="AV191" s="14" t="s">
        <v>167</v>
      </c>
      <c r="AW191" s="14" t="s">
        <v>33</v>
      </c>
      <c r="AX191" s="14" t="s">
        <v>85</v>
      </c>
      <c r="AY191" s="190" t="s">
        <v>161</v>
      </c>
    </row>
    <row r="192" spans="2:65" s="11" customFormat="1" ht="22.9" customHeight="1">
      <c r="B192" s="152"/>
      <c r="D192" s="153" t="s">
        <v>77</v>
      </c>
      <c r="E192" s="161" t="s">
        <v>189</v>
      </c>
      <c r="F192" s="161" t="s">
        <v>231</v>
      </c>
      <c r="I192" s="155"/>
      <c r="J192" s="162">
        <f>BK192</f>
        <v>0</v>
      </c>
      <c r="L192" s="152"/>
      <c r="M192" s="156"/>
      <c r="P192" s="157">
        <f>SUM(P193:P200)</f>
        <v>0</v>
      </c>
      <c r="R192" s="157">
        <f>SUM(R193:R200)</f>
        <v>87.987253031295012</v>
      </c>
      <c r="T192" s="158">
        <f>SUM(T193:T200)</f>
        <v>0</v>
      </c>
      <c r="AR192" s="153" t="s">
        <v>85</v>
      </c>
      <c r="AT192" s="159" t="s">
        <v>77</v>
      </c>
      <c r="AU192" s="159" t="s">
        <v>85</v>
      </c>
      <c r="AY192" s="153" t="s">
        <v>161</v>
      </c>
      <c r="BK192" s="160">
        <f>SUM(BK193:BK200)</f>
        <v>0</v>
      </c>
    </row>
    <row r="193" spans="2:65" s="1" customFormat="1" ht="24.2" customHeight="1">
      <c r="B193" s="33"/>
      <c r="C193" s="163" t="s">
        <v>232</v>
      </c>
      <c r="D193" s="163" t="s">
        <v>163</v>
      </c>
      <c r="E193" s="164" t="s">
        <v>233</v>
      </c>
      <c r="F193" s="165" t="s">
        <v>234</v>
      </c>
      <c r="G193" s="166" t="s">
        <v>166</v>
      </c>
      <c r="H193" s="167">
        <v>73.5</v>
      </c>
      <c r="I193" s="168"/>
      <c r="J193" s="169">
        <f>ROUND(I193*H193,2)</f>
        <v>0</v>
      </c>
      <c r="K193" s="170"/>
      <c r="L193" s="33"/>
      <c r="M193" s="171" t="s">
        <v>1</v>
      </c>
      <c r="N193" s="137" t="s">
        <v>44</v>
      </c>
      <c r="P193" s="172">
        <f>O193*H193</f>
        <v>0</v>
      </c>
      <c r="Q193" s="172">
        <v>0.46</v>
      </c>
      <c r="R193" s="172">
        <f>Q193*H193</f>
        <v>33.81</v>
      </c>
      <c r="S193" s="172">
        <v>0</v>
      </c>
      <c r="T193" s="173">
        <f>S193*H193</f>
        <v>0</v>
      </c>
      <c r="AR193" s="174" t="s">
        <v>167</v>
      </c>
      <c r="AT193" s="174" t="s">
        <v>163</v>
      </c>
      <c r="AU193" s="174" t="s">
        <v>89</v>
      </c>
      <c r="AY193" s="16" t="s">
        <v>161</v>
      </c>
      <c r="BE193" s="102">
        <f>IF(N193="základná",J193,0)</f>
        <v>0</v>
      </c>
      <c r="BF193" s="102">
        <f>IF(N193="znížená",J193,0)</f>
        <v>0</v>
      </c>
      <c r="BG193" s="102">
        <f>IF(N193="zákl. prenesená",J193,0)</f>
        <v>0</v>
      </c>
      <c r="BH193" s="102">
        <f>IF(N193="zníž. prenesená",J193,0)</f>
        <v>0</v>
      </c>
      <c r="BI193" s="102">
        <f>IF(N193="nulová",J193,0)</f>
        <v>0</v>
      </c>
      <c r="BJ193" s="16" t="s">
        <v>89</v>
      </c>
      <c r="BK193" s="102">
        <f>ROUND(I193*H193,2)</f>
        <v>0</v>
      </c>
      <c r="BL193" s="16" t="s">
        <v>167</v>
      </c>
      <c r="BM193" s="174" t="s">
        <v>235</v>
      </c>
    </row>
    <row r="194" spans="2:65" s="12" customFormat="1" ht="22.5">
      <c r="B194" s="175"/>
      <c r="D194" s="176" t="s">
        <v>169</v>
      </c>
      <c r="E194" s="177" t="s">
        <v>1</v>
      </c>
      <c r="F194" s="178" t="s">
        <v>170</v>
      </c>
      <c r="H194" s="177" t="s">
        <v>1</v>
      </c>
      <c r="I194" s="179"/>
      <c r="L194" s="175"/>
      <c r="M194" s="180"/>
      <c r="T194" s="181"/>
      <c r="AT194" s="177" t="s">
        <v>169</v>
      </c>
      <c r="AU194" s="177" t="s">
        <v>89</v>
      </c>
      <c r="AV194" s="12" t="s">
        <v>85</v>
      </c>
      <c r="AW194" s="12" t="s">
        <v>33</v>
      </c>
      <c r="AX194" s="12" t="s">
        <v>78</v>
      </c>
      <c r="AY194" s="177" t="s">
        <v>161</v>
      </c>
    </row>
    <row r="195" spans="2:65" s="13" customFormat="1" ht="11.25">
      <c r="B195" s="182"/>
      <c r="D195" s="176" t="s">
        <v>169</v>
      </c>
      <c r="E195" s="183" t="s">
        <v>1</v>
      </c>
      <c r="F195" s="184" t="s">
        <v>236</v>
      </c>
      <c r="H195" s="185">
        <v>73.5</v>
      </c>
      <c r="I195" s="186"/>
      <c r="L195" s="182"/>
      <c r="M195" s="187"/>
      <c r="T195" s="188"/>
      <c r="AT195" s="183" t="s">
        <v>169</v>
      </c>
      <c r="AU195" s="183" t="s">
        <v>89</v>
      </c>
      <c r="AV195" s="13" t="s">
        <v>89</v>
      </c>
      <c r="AW195" s="13" t="s">
        <v>33</v>
      </c>
      <c r="AX195" s="13" t="s">
        <v>78</v>
      </c>
      <c r="AY195" s="183" t="s">
        <v>161</v>
      </c>
    </row>
    <row r="196" spans="2:65" s="14" customFormat="1" ht="11.25">
      <c r="B196" s="189"/>
      <c r="D196" s="176" t="s">
        <v>169</v>
      </c>
      <c r="E196" s="190" t="s">
        <v>1</v>
      </c>
      <c r="F196" s="191" t="s">
        <v>173</v>
      </c>
      <c r="H196" s="192">
        <v>73.5</v>
      </c>
      <c r="I196" s="193"/>
      <c r="L196" s="189"/>
      <c r="M196" s="194"/>
      <c r="T196" s="195"/>
      <c r="AT196" s="190" t="s">
        <v>169</v>
      </c>
      <c r="AU196" s="190" t="s">
        <v>89</v>
      </c>
      <c r="AV196" s="14" t="s">
        <v>167</v>
      </c>
      <c r="AW196" s="14" t="s">
        <v>33</v>
      </c>
      <c r="AX196" s="14" t="s">
        <v>85</v>
      </c>
      <c r="AY196" s="190" t="s">
        <v>161</v>
      </c>
    </row>
    <row r="197" spans="2:65" s="1" customFormat="1" ht="37.9" customHeight="1">
      <c r="B197" s="33"/>
      <c r="C197" s="163" t="s">
        <v>237</v>
      </c>
      <c r="D197" s="163" t="s">
        <v>163</v>
      </c>
      <c r="E197" s="164" t="s">
        <v>238</v>
      </c>
      <c r="F197" s="165" t="s">
        <v>239</v>
      </c>
      <c r="G197" s="166" t="s">
        <v>166</v>
      </c>
      <c r="H197" s="167">
        <v>112.29300000000001</v>
      </c>
      <c r="I197" s="168"/>
      <c r="J197" s="169">
        <f>ROUND(I197*H197,2)</f>
        <v>0</v>
      </c>
      <c r="K197" s="170"/>
      <c r="L197" s="33"/>
      <c r="M197" s="171" t="s">
        <v>1</v>
      </c>
      <c r="N197" s="137" t="s">
        <v>44</v>
      </c>
      <c r="P197" s="172">
        <f>O197*H197</f>
        <v>0</v>
      </c>
      <c r="Q197" s="172">
        <v>0.482463315</v>
      </c>
      <c r="R197" s="172">
        <f>Q197*H197</f>
        <v>54.177253031295002</v>
      </c>
      <c r="S197" s="172">
        <v>0</v>
      </c>
      <c r="T197" s="173">
        <f>S197*H197</f>
        <v>0</v>
      </c>
      <c r="AR197" s="174" t="s">
        <v>167</v>
      </c>
      <c r="AT197" s="174" t="s">
        <v>163</v>
      </c>
      <c r="AU197" s="174" t="s">
        <v>89</v>
      </c>
      <c r="AY197" s="16" t="s">
        <v>161</v>
      </c>
      <c r="BE197" s="102">
        <f>IF(N197="základná",J197,0)</f>
        <v>0</v>
      </c>
      <c r="BF197" s="102">
        <f>IF(N197="znížená",J197,0)</f>
        <v>0</v>
      </c>
      <c r="BG197" s="102">
        <f>IF(N197="zákl. prenesená",J197,0)</f>
        <v>0</v>
      </c>
      <c r="BH197" s="102">
        <f>IF(N197="zníž. prenesená",J197,0)</f>
        <v>0</v>
      </c>
      <c r="BI197" s="102">
        <f>IF(N197="nulová",J197,0)</f>
        <v>0</v>
      </c>
      <c r="BJ197" s="16" t="s">
        <v>89</v>
      </c>
      <c r="BK197" s="102">
        <f>ROUND(I197*H197,2)</f>
        <v>0</v>
      </c>
      <c r="BL197" s="16" t="s">
        <v>167</v>
      </c>
      <c r="BM197" s="174" t="s">
        <v>240</v>
      </c>
    </row>
    <row r="198" spans="2:65" s="12" customFormat="1" ht="22.5">
      <c r="B198" s="175"/>
      <c r="D198" s="176" t="s">
        <v>169</v>
      </c>
      <c r="E198" s="177" t="s">
        <v>1</v>
      </c>
      <c r="F198" s="178" t="s">
        <v>170</v>
      </c>
      <c r="H198" s="177" t="s">
        <v>1</v>
      </c>
      <c r="I198" s="179"/>
      <c r="L198" s="175"/>
      <c r="M198" s="180"/>
      <c r="T198" s="181"/>
      <c r="AT198" s="177" t="s">
        <v>169</v>
      </c>
      <c r="AU198" s="177" t="s">
        <v>89</v>
      </c>
      <c r="AV198" s="12" t="s">
        <v>85</v>
      </c>
      <c r="AW198" s="12" t="s">
        <v>33</v>
      </c>
      <c r="AX198" s="12" t="s">
        <v>78</v>
      </c>
      <c r="AY198" s="177" t="s">
        <v>161</v>
      </c>
    </row>
    <row r="199" spans="2:65" s="13" customFormat="1" ht="11.25">
      <c r="B199" s="182"/>
      <c r="D199" s="176" t="s">
        <v>169</v>
      </c>
      <c r="E199" s="183" t="s">
        <v>1</v>
      </c>
      <c r="F199" s="184" t="s">
        <v>108</v>
      </c>
      <c r="H199" s="185">
        <v>112.29300000000001</v>
      </c>
      <c r="I199" s="186"/>
      <c r="L199" s="182"/>
      <c r="M199" s="187"/>
      <c r="T199" s="188"/>
      <c r="AT199" s="183" t="s">
        <v>169</v>
      </c>
      <c r="AU199" s="183" t="s">
        <v>89</v>
      </c>
      <c r="AV199" s="13" t="s">
        <v>89</v>
      </c>
      <c r="AW199" s="13" t="s">
        <v>33</v>
      </c>
      <c r="AX199" s="13" t="s">
        <v>78</v>
      </c>
      <c r="AY199" s="183" t="s">
        <v>161</v>
      </c>
    </row>
    <row r="200" spans="2:65" s="14" customFormat="1" ht="11.25">
      <c r="B200" s="189"/>
      <c r="D200" s="176" t="s">
        <v>169</v>
      </c>
      <c r="E200" s="190" t="s">
        <v>1</v>
      </c>
      <c r="F200" s="191" t="s">
        <v>173</v>
      </c>
      <c r="H200" s="192">
        <v>112.29300000000001</v>
      </c>
      <c r="I200" s="193"/>
      <c r="L200" s="189"/>
      <c r="M200" s="194"/>
      <c r="T200" s="195"/>
      <c r="AT200" s="190" t="s">
        <v>169</v>
      </c>
      <c r="AU200" s="190" t="s">
        <v>89</v>
      </c>
      <c r="AV200" s="14" t="s">
        <v>167</v>
      </c>
      <c r="AW200" s="14" t="s">
        <v>33</v>
      </c>
      <c r="AX200" s="14" t="s">
        <v>85</v>
      </c>
      <c r="AY200" s="190" t="s">
        <v>161</v>
      </c>
    </row>
    <row r="201" spans="2:65" s="11" customFormat="1" ht="22.9" customHeight="1">
      <c r="B201" s="152"/>
      <c r="D201" s="153" t="s">
        <v>77</v>
      </c>
      <c r="E201" s="161" t="s">
        <v>194</v>
      </c>
      <c r="F201" s="161" t="s">
        <v>241</v>
      </c>
      <c r="I201" s="155"/>
      <c r="J201" s="162">
        <f>BK201</f>
        <v>0</v>
      </c>
      <c r="L201" s="152"/>
      <c r="M201" s="156"/>
      <c r="P201" s="157">
        <f>SUM(P202:P206)</f>
        <v>0</v>
      </c>
      <c r="R201" s="157">
        <f>SUM(R202:R206)</f>
        <v>1.3475160000000002E-2</v>
      </c>
      <c r="T201" s="158">
        <f>SUM(T202:T206)</f>
        <v>0</v>
      </c>
      <c r="AR201" s="153" t="s">
        <v>85</v>
      </c>
      <c r="AT201" s="159" t="s">
        <v>77</v>
      </c>
      <c r="AU201" s="159" t="s">
        <v>85</v>
      </c>
      <c r="AY201" s="153" t="s">
        <v>161</v>
      </c>
      <c r="BK201" s="160">
        <f>SUM(BK202:BK206)</f>
        <v>0</v>
      </c>
    </row>
    <row r="202" spans="2:65" s="1" customFormat="1" ht="24.2" customHeight="1">
      <c r="B202" s="33"/>
      <c r="C202" s="163" t="s">
        <v>242</v>
      </c>
      <c r="D202" s="163" t="s">
        <v>163</v>
      </c>
      <c r="E202" s="164" t="s">
        <v>243</v>
      </c>
      <c r="F202" s="165" t="s">
        <v>244</v>
      </c>
      <c r="G202" s="166" t="s">
        <v>166</v>
      </c>
      <c r="H202" s="167">
        <v>112.29300000000001</v>
      </c>
      <c r="I202" s="168"/>
      <c r="J202" s="169">
        <f>ROUND(I202*H202,2)</f>
        <v>0</v>
      </c>
      <c r="K202" s="170"/>
      <c r="L202" s="33"/>
      <c r="M202" s="171" t="s">
        <v>1</v>
      </c>
      <c r="N202" s="137" t="s">
        <v>44</v>
      </c>
      <c r="P202" s="172">
        <f>O202*H202</f>
        <v>0</v>
      </c>
      <c r="Q202" s="172">
        <v>1.2E-4</v>
      </c>
      <c r="R202" s="172">
        <f>Q202*H202</f>
        <v>1.3475160000000002E-2</v>
      </c>
      <c r="S202" s="172">
        <v>0</v>
      </c>
      <c r="T202" s="173">
        <f>S202*H202</f>
        <v>0</v>
      </c>
      <c r="AR202" s="174" t="s">
        <v>167</v>
      </c>
      <c r="AT202" s="174" t="s">
        <v>163</v>
      </c>
      <c r="AU202" s="174" t="s">
        <v>89</v>
      </c>
      <c r="AY202" s="16" t="s">
        <v>161</v>
      </c>
      <c r="BE202" s="102">
        <f>IF(N202="základná",J202,0)</f>
        <v>0</v>
      </c>
      <c r="BF202" s="102">
        <f>IF(N202="znížená",J202,0)</f>
        <v>0</v>
      </c>
      <c r="BG202" s="102">
        <f>IF(N202="zákl. prenesená",J202,0)</f>
        <v>0</v>
      </c>
      <c r="BH202" s="102">
        <f>IF(N202="zníž. prenesená",J202,0)</f>
        <v>0</v>
      </c>
      <c r="BI202" s="102">
        <f>IF(N202="nulová",J202,0)</f>
        <v>0</v>
      </c>
      <c r="BJ202" s="16" t="s">
        <v>89</v>
      </c>
      <c r="BK202" s="102">
        <f>ROUND(I202*H202,2)</f>
        <v>0</v>
      </c>
      <c r="BL202" s="16" t="s">
        <v>167</v>
      </c>
      <c r="BM202" s="174" t="s">
        <v>245</v>
      </c>
    </row>
    <row r="203" spans="2:65" s="12" customFormat="1" ht="22.5">
      <c r="B203" s="175"/>
      <c r="D203" s="176" t="s">
        <v>169</v>
      </c>
      <c r="E203" s="177" t="s">
        <v>1</v>
      </c>
      <c r="F203" s="178" t="s">
        <v>170</v>
      </c>
      <c r="H203" s="177" t="s">
        <v>1</v>
      </c>
      <c r="I203" s="179"/>
      <c r="L203" s="175"/>
      <c r="M203" s="180"/>
      <c r="T203" s="181"/>
      <c r="AT203" s="177" t="s">
        <v>169</v>
      </c>
      <c r="AU203" s="177" t="s">
        <v>89</v>
      </c>
      <c r="AV203" s="12" t="s">
        <v>85</v>
      </c>
      <c r="AW203" s="12" t="s">
        <v>33</v>
      </c>
      <c r="AX203" s="12" t="s">
        <v>78</v>
      </c>
      <c r="AY203" s="177" t="s">
        <v>161</v>
      </c>
    </row>
    <row r="204" spans="2:65" s="13" customFormat="1" ht="11.25">
      <c r="B204" s="182"/>
      <c r="D204" s="176" t="s">
        <v>169</v>
      </c>
      <c r="E204" s="183" t="s">
        <v>1</v>
      </c>
      <c r="F204" s="184" t="s">
        <v>246</v>
      </c>
      <c r="H204" s="185">
        <v>109.773</v>
      </c>
      <c r="I204" s="186"/>
      <c r="L204" s="182"/>
      <c r="M204" s="187"/>
      <c r="T204" s="188"/>
      <c r="AT204" s="183" t="s">
        <v>169</v>
      </c>
      <c r="AU204" s="183" t="s">
        <v>89</v>
      </c>
      <c r="AV204" s="13" t="s">
        <v>89</v>
      </c>
      <c r="AW204" s="13" t="s">
        <v>33</v>
      </c>
      <c r="AX204" s="13" t="s">
        <v>78</v>
      </c>
      <c r="AY204" s="183" t="s">
        <v>161</v>
      </c>
    </row>
    <row r="205" spans="2:65" s="13" customFormat="1" ht="22.5">
      <c r="B205" s="182"/>
      <c r="D205" s="176" t="s">
        <v>169</v>
      </c>
      <c r="E205" s="183" t="s">
        <v>1</v>
      </c>
      <c r="F205" s="184" t="s">
        <v>172</v>
      </c>
      <c r="H205" s="185">
        <v>2.52</v>
      </c>
      <c r="I205" s="186"/>
      <c r="L205" s="182"/>
      <c r="M205" s="187"/>
      <c r="T205" s="188"/>
      <c r="AT205" s="183" t="s">
        <v>169</v>
      </c>
      <c r="AU205" s="183" t="s">
        <v>89</v>
      </c>
      <c r="AV205" s="13" t="s">
        <v>89</v>
      </c>
      <c r="AW205" s="13" t="s">
        <v>33</v>
      </c>
      <c r="AX205" s="13" t="s">
        <v>78</v>
      </c>
      <c r="AY205" s="183" t="s">
        <v>161</v>
      </c>
    </row>
    <row r="206" spans="2:65" s="14" customFormat="1" ht="11.25">
      <c r="B206" s="189"/>
      <c r="D206" s="176" t="s">
        <v>169</v>
      </c>
      <c r="E206" s="190" t="s">
        <v>108</v>
      </c>
      <c r="F206" s="191" t="s">
        <v>173</v>
      </c>
      <c r="H206" s="192">
        <v>112.29300000000001</v>
      </c>
      <c r="I206" s="193"/>
      <c r="L206" s="189"/>
      <c r="M206" s="194"/>
      <c r="T206" s="195"/>
      <c r="AT206" s="190" t="s">
        <v>169</v>
      </c>
      <c r="AU206" s="190" t="s">
        <v>89</v>
      </c>
      <c r="AV206" s="14" t="s">
        <v>167</v>
      </c>
      <c r="AW206" s="14" t="s">
        <v>33</v>
      </c>
      <c r="AX206" s="14" t="s">
        <v>85</v>
      </c>
      <c r="AY206" s="190" t="s">
        <v>161</v>
      </c>
    </row>
    <row r="207" spans="2:65" s="11" customFormat="1" ht="22.9" customHeight="1">
      <c r="B207" s="152"/>
      <c r="D207" s="153" t="s">
        <v>77</v>
      </c>
      <c r="E207" s="161" t="s">
        <v>204</v>
      </c>
      <c r="F207" s="161" t="s">
        <v>247</v>
      </c>
      <c r="I207" s="155"/>
      <c r="J207" s="162">
        <f>BK207</f>
        <v>0</v>
      </c>
      <c r="L207" s="152"/>
      <c r="M207" s="156"/>
      <c r="P207" s="157">
        <f>SUM(P208:P210)</f>
        <v>0</v>
      </c>
      <c r="R207" s="157">
        <f>SUM(R208:R210)</f>
        <v>6.9199999999999999E-3</v>
      </c>
      <c r="T207" s="158">
        <f>SUM(T208:T210)</f>
        <v>0</v>
      </c>
      <c r="AR207" s="153" t="s">
        <v>85</v>
      </c>
      <c r="AT207" s="159" t="s">
        <v>77</v>
      </c>
      <c r="AU207" s="159" t="s">
        <v>85</v>
      </c>
      <c r="AY207" s="153" t="s">
        <v>161</v>
      </c>
      <c r="BK207" s="160">
        <f>SUM(BK208:BK210)</f>
        <v>0</v>
      </c>
    </row>
    <row r="208" spans="2:65" s="1" customFormat="1" ht="24.2" customHeight="1">
      <c r="B208" s="33"/>
      <c r="C208" s="163" t="s">
        <v>248</v>
      </c>
      <c r="D208" s="163" t="s">
        <v>163</v>
      </c>
      <c r="E208" s="164" t="s">
        <v>249</v>
      </c>
      <c r="F208" s="165" t="s">
        <v>250</v>
      </c>
      <c r="G208" s="166" t="s">
        <v>176</v>
      </c>
      <c r="H208" s="167">
        <v>3.5</v>
      </c>
      <c r="I208" s="168"/>
      <c r="J208" s="169">
        <f>ROUND(I208*H208,2)</f>
        <v>0</v>
      </c>
      <c r="K208" s="170"/>
      <c r="L208" s="33"/>
      <c r="M208" s="171" t="s">
        <v>1</v>
      </c>
      <c r="N208" s="137" t="s">
        <v>44</v>
      </c>
      <c r="P208" s="172">
        <f>O208*H208</f>
        <v>0</v>
      </c>
      <c r="Q208" s="172">
        <v>1.6199999999999999E-3</v>
      </c>
      <c r="R208" s="172">
        <f>Q208*H208</f>
        <v>5.6699999999999997E-3</v>
      </c>
      <c r="S208" s="172">
        <v>0</v>
      </c>
      <c r="T208" s="173">
        <f>S208*H208</f>
        <v>0</v>
      </c>
      <c r="AR208" s="174" t="s">
        <v>167</v>
      </c>
      <c r="AT208" s="174" t="s">
        <v>163</v>
      </c>
      <c r="AU208" s="174" t="s">
        <v>89</v>
      </c>
      <c r="AY208" s="16" t="s">
        <v>161</v>
      </c>
      <c r="BE208" s="102">
        <f>IF(N208="základná",J208,0)</f>
        <v>0</v>
      </c>
      <c r="BF208" s="102">
        <f>IF(N208="znížená",J208,0)</f>
        <v>0</v>
      </c>
      <c r="BG208" s="102">
        <f>IF(N208="zákl. prenesená",J208,0)</f>
        <v>0</v>
      </c>
      <c r="BH208" s="102">
        <f>IF(N208="zníž. prenesená",J208,0)</f>
        <v>0</v>
      </c>
      <c r="BI208" s="102">
        <f>IF(N208="nulová",J208,0)</f>
        <v>0</v>
      </c>
      <c r="BJ208" s="16" t="s">
        <v>89</v>
      </c>
      <c r="BK208" s="102">
        <f>ROUND(I208*H208,2)</f>
        <v>0</v>
      </c>
      <c r="BL208" s="16" t="s">
        <v>167</v>
      </c>
      <c r="BM208" s="174" t="s">
        <v>251</v>
      </c>
    </row>
    <row r="209" spans="2:65" s="1" customFormat="1" ht="21.75" customHeight="1">
      <c r="B209" s="33"/>
      <c r="C209" s="163" t="s">
        <v>252</v>
      </c>
      <c r="D209" s="163" t="s">
        <v>163</v>
      </c>
      <c r="E209" s="164" t="s">
        <v>253</v>
      </c>
      <c r="F209" s="165" t="s">
        <v>254</v>
      </c>
      <c r="G209" s="166" t="s">
        <v>255</v>
      </c>
      <c r="H209" s="167">
        <v>1</v>
      </c>
      <c r="I209" s="168"/>
      <c r="J209" s="169">
        <f>ROUND(I209*H209,2)</f>
        <v>0</v>
      </c>
      <c r="K209" s="170"/>
      <c r="L209" s="33"/>
      <c r="M209" s="171" t="s">
        <v>1</v>
      </c>
      <c r="N209" s="137" t="s">
        <v>44</v>
      </c>
      <c r="P209" s="172">
        <f>O209*H209</f>
        <v>0</v>
      </c>
      <c r="Q209" s="172">
        <v>4.0000000000000003E-5</v>
      </c>
      <c r="R209" s="172">
        <f>Q209*H209</f>
        <v>4.0000000000000003E-5</v>
      </c>
      <c r="S209" s="172">
        <v>0</v>
      </c>
      <c r="T209" s="173">
        <f>S209*H209</f>
        <v>0</v>
      </c>
      <c r="AR209" s="174" t="s">
        <v>167</v>
      </c>
      <c r="AT209" s="174" t="s">
        <v>163</v>
      </c>
      <c r="AU209" s="174" t="s">
        <v>89</v>
      </c>
      <c r="AY209" s="16" t="s">
        <v>161</v>
      </c>
      <c r="BE209" s="102">
        <f>IF(N209="základná",J209,0)</f>
        <v>0</v>
      </c>
      <c r="BF209" s="102">
        <f>IF(N209="znížená",J209,0)</f>
        <v>0</v>
      </c>
      <c r="BG209" s="102">
        <f>IF(N209="zákl. prenesená",J209,0)</f>
        <v>0</v>
      </c>
      <c r="BH209" s="102">
        <f>IF(N209="zníž. prenesená",J209,0)</f>
        <v>0</v>
      </c>
      <c r="BI209" s="102">
        <f>IF(N209="nulová",J209,0)</f>
        <v>0</v>
      </c>
      <c r="BJ209" s="16" t="s">
        <v>89</v>
      </c>
      <c r="BK209" s="102">
        <f>ROUND(I209*H209,2)</f>
        <v>0</v>
      </c>
      <c r="BL209" s="16" t="s">
        <v>167</v>
      </c>
      <c r="BM209" s="174" t="s">
        <v>256</v>
      </c>
    </row>
    <row r="210" spans="2:65" s="1" customFormat="1" ht="24.2" customHeight="1">
      <c r="B210" s="33"/>
      <c r="C210" s="196" t="s">
        <v>257</v>
      </c>
      <c r="D210" s="196" t="s">
        <v>216</v>
      </c>
      <c r="E210" s="197" t="s">
        <v>258</v>
      </c>
      <c r="F210" s="198" t="s">
        <v>259</v>
      </c>
      <c r="G210" s="199" t="s">
        <v>255</v>
      </c>
      <c r="H210" s="200">
        <v>1</v>
      </c>
      <c r="I210" s="201"/>
      <c r="J210" s="202">
        <f>ROUND(I210*H210,2)</f>
        <v>0</v>
      </c>
      <c r="K210" s="203"/>
      <c r="L210" s="204"/>
      <c r="M210" s="205" t="s">
        <v>1</v>
      </c>
      <c r="N210" s="206" t="s">
        <v>44</v>
      </c>
      <c r="P210" s="172">
        <f>O210*H210</f>
        <v>0</v>
      </c>
      <c r="Q210" s="172">
        <v>1.2099999999999999E-3</v>
      </c>
      <c r="R210" s="172">
        <f>Q210*H210</f>
        <v>1.2099999999999999E-3</v>
      </c>
      <c r="S210" s="172">
        <v>0</v>
      </c>
      <c r="T210" s="173">
        <f>S210*H210</f>
        <v>0</v>
      </c>
      <c r="AR210" s="174" t="s">
        <v>204</v>
      </c>
      <c r="AT210" s="174" t="s">
        <v>216</v>
      </c>
      <c r="AU210" s="174" t="s">
        <v>89</v>
      </c>
      <c r="AY210" s="16" t="s">
        <v>161</v>
      </c>
      <c r="BE210" s="102">
        <f>IF(N210="základná",J210,0)</f>
        <v>0</v>
      </c>
      <c r="BF210" s="102">
        <f>IF(N210="znížená",J210,0)</f>
        <v>0</v>
      </c>
      <c r="BG210" s="102">
        <f>IF(N210="zákl. prenesená",J210,0)</f>
        <v>0</v>
      </c>
      <c r="BH210" s="102">
        <f>IF(N210="zníž. prenesená",J210,0)</f>
        <v>0</v>
      </c>
      <c r="BI210" s="102">
        <f>IF(N210="nulová",J210,0)</f>
        <v>0</v>
      </c>
      <c r="BJ210" s="16" t="s">
        <v>89</v>
      </c>
      <c r="BK210" s="102">
        <f>ROUND(I210*H210,2)</f>
        <v>0</v>
      </c>
      <c r="BL210" s="16" t="s">
        <v>167</v>
      </c>
      <c r="BM210" s="174" t="s">
        <v>260</v>
      </c>
    </row>
    <row r="211" spans="2:65" s="11" customFormat="1" ht="22.9" customHeight="1">
      <c r="B211" s="152"/>
      <c r="D211" s="153" t="s">
        <v>77</v>
      </c>
      <c r="E211" s="161" t="s">
        <v>210</v>
      </c>
      <c r="F211" s="161" t="s">
        <v>261</v>
      </c>
      <c r="I211" s="155"/>
      <c r="J211" s="162">
        <f>BK211</f>
        <v>0</v>
      </c>
      <c r="L211" s="152"/>
      <c r="M211" s="156"/>
      <c r="P211" s="157">
        <f>SUM(P212:P269)</f>
        <v>0</v>
      </c>
      <c r="R211" s="157">
        <f>SUM(R212:R269)</f>
        <v>2.6897922479999998</v>
      </c>
      <c r="T211" s="158">
        <f>SUM(T212:T269)</f>
        <v>0.77490000000000003</v>
      </c>
      <c r="AR211" s="153" t="s">
        <v>85</v>
      </c>
      <c r="AT211" s="159" t="s">
        <v>77</v>
      </c>
      <c r="AU211" s="159" t="s">
        <v>85</v>
      </c>
      <c r="AY211" s="153" t="s">
        <v>161</v>
      </c>
      <c r="BK211" s="160">
        <f>SUM(BK212:BK269)</f>
        <v>0</v>
      </c>
    </row>
    <row r="212" spans="2:65" s="1" customFormat="1" ht="33" customHeight="1">
      <c r="B212" s="33"/>
      <c r="C212" s="163" t="s">
        <v>262</v>
      </c>
      <c r="D212" s="163" t="s">
        <v>163</v>
      </c>
      <c r="E212" s="164" t="s">
        <v>263</v>
      </c>
      <c r="F212" s="165" t="s">
        <v>264</v>
      </c>
      <c r="G212" s="166" t="s">
        <v>255</v>
      </c>
      <c r="H212" s="167">
        <v>130</v>
      </c>
      <c r="I212" s="168"/>
      <c r="J212" s="169">
        <f>ROUND(I212*H212,2)</f>
        <v>0</v>
      </c>
      <c r="K212" s="170"/>
      <c r="L212" s="33"/>
      <c r="M212" s="171" t="s">
        <v>1</v>
      </c>
      <c r="N212" s="137" t="s">
        <v>44</v>
      </c>
      <c r="P212" s="172">
        <f>O212*H212</f>
        <v>0</v>
      </c>
      <c r="Q212" s="172">
        <v>2.0200000000000001E-3</v>
      </c>
      <c r="R212" s="172">
        <f>Q212*H212</f>
        <v>0.2626</v>
      </c>
      <c r="S212" s="172">
        <v>0</v>
      </c>
      <c r="T212" s="173">
        <f>S212*H212</f>
        <v>0</v>
      </c>
      <c r="AR212" s="174" t="s">
        <v>167</v>
      </c>
      <c r="AT212" s="174" t="s">
        <v>163</v>
      </c>
      <c r="AU212" s="174" t="s">
        <v>89</v>
      </c>
      <c r="AY212" s="16" t="s">
        <v>161</v>
      </c>
      <c r="BE212" s="102">
        <f>IF(N212="základná",J212,0)</f>
        <v>0</v>
      </c>
      <c r="BF212" s="102">
        <f>IF(N212="znížená",J212,0)</f>
        <v>0</v>
      </c>
      <c r="BG212" s="102">
        <f>IF(N212="zákl. prenesená",J212,0)</f>
        <v>0</v>
      </c>
      <c r="BH212" s="102">
        <f>IF(N212="zníž. prenesená",J212,0)</f>
        <v>0</v>
      </c>
      <c r="BI212" s="102">
        <f>IF(N212="nulová",J212,0)</f>
        <v>0</v>
      </c>
      <c r="BJ212" s="16" t="s">
        <v>89</v>
      </c>
      <c r="BK212" s="102">
        <f>ROUND(I212*H212,2)</f>
        <v>0</v>
      </c>
      <c r="BL212" s="16" t="s">
        <v>167</v>
      </c>
      <c r="BM212" s="174" t="s">
        <v>265</v>
      </c>
    </row>
    <row r="213" spans="2:65" s="12" customFormat="1" ht="22.5">
      <c r="B213" s="175"/>
      <c r="D213" s="176" t="s">
        <v>169</v>
      </c>
      <c r="E213" s="177" t="s">
        <v>1</v>
      </c>
      <c r="F213" s="178" t="s">
        <v>170</v>
      </c>
      <c r="H213" s="177" t="s">
        <v>1</v>
      </c>
      <c r="I213" s="179"/>
      <c r="L213" s="175"/>
      <c r="M213" s="180"/>
      <c r="T213" s="181"/>
      <c r="AT213" s="177" t="s">
        <v>169</v>
      </c>
      <c r="AU213" s="177" t="s">
        <v>89</v>
      </c>
      <c r="AV213" s="12" t="s">
        <v>85</v>
      </c>
      <c r="AW213" s="12" t="s">
        <v>33</v>
      </c>
      <c r="AX213" s="12" t="s">
        <v>78</v>
      </c>
      <c r="AY213" s="177" t="s">
        <v>161</v>
      </c>
    </row>
    <row r="214" spans="2:65" s="13" customFormat="1" ht="22.5">
      <c r="B214" s="182"/>
      <c r="D214" s="176" t="s">
        <v>169</v>
      </c>
      <c r="E214" s="183" t="s">
        <v>1</v>
      </c>
      <c r="F214" s="184" t="s">
        <v>266</v>
      </c>
      <c r="H214" s="185">
        <v>130</v>
      </c>
      <c r="I214" s="186"/>
      <c r="L214" s="182"/>
      <c r="M214" s="187"/>
      <c r="T214" s="188"/>
      <c r="AT214" s="183" t="s">
        <v>169</v>
      </c>
      <c r="AU214" s="183" t="s">
        <v>89</v>
      </c>
      <c r="AV214" s="13" t="s">
        <v>89</v>
      </c>
      <c r="AW214" s="13" t="s">
        <v>33</v>
      </c>
      <c r="AX214" s="13" t="s">
        <v>78</v>
      </c>
      <c r="AY214" s="183" t="s">
        <v>161</v>
      </c>
    </row>
    <row r="215" spans="2:65" s="14" customFormat="1" ht="11.25">
      <c r="B215" s="189"/>
      <c r="D215" s="176" t="s">
        <v>169</v>
      </c>
      <c r="E215" s="190" t="s">
        <v>1</v>
      </c>
      <c r="F215" s="191" t="s">
        <v>173</v>
      </c>
      <c r="H215" s="192">
        <v>130</v>
      </c>
      <c r="I215" s="193"/>
      <c r="L215" s="189"/>
      <c r="M215" s="194"/>
      <c r="T215" s="195"/>
      <c r="AT215" s="190" t="s">
        <v>169</v>
      </c>
      <c r="AU215" s="190" t="s">
        <v>89</v>
      </c>
      <c r="AV215" s="14" t="s">
        <v>167</v>
      </c>
      <c r="AW215" s="14" t="s">
        <v>33</v>
      </c>
      <c r="AX215" s="14" t="s">
        <v>85</v>
      </c>
      <c r="AY215" s="190" t="s">
        <v>161</v>
      </c>
    </row>
    <row r="216" spans="2:65" s="1" customFormat="1" ht="24.2" customHeight="1">
      <c r="B216" s="33"/>
      <c r="C216" s="163" t="s">
        <v>267</v>
      </c>
      <c r="D216" s="163" t="s">
        <v>163</v>
      </c>
      <c r="E216" s="164" t="s">
        <v>268</v>
      </c>
      <c r="F216" s="165" t="s">
        <v>269</v>
      </c>
      <c r="G216" s="166" t="s">
        <v>176</v>
      </c>
      <c r="H216" s="167">
        <v>73.5</v>
      </c>
      <c r="I216" s="168"/>
      <c r="J216" s="169">
        <f>ROUND(I216*H216,2)</f>
        <v>0</v>
      </c>
      <c r="K216" s="170"/>
      <c r="L216" s="33"/>
      <c r="M216" s="171" t="s">
        <v>1</v>
      </c>
      <c r="N216" s="137" t="s">
        <v>44</v>
      </c>
      <c r="P216" s="172">
        <f>O216*H216</f>
        <v>0</v>
      </c>
      <c r="Q216" s="172">
        <v>1.7499999999999998E-5</v>
      </c>
      <c r="R216" s="172">
        <f>Q216*H216</f>
        <v>1.2862499999999999E-3</v>
      </c>
      <c r="S216" s="172">
        <v>0</v>
      </c>
      <c r="T216" s="173">
        <f>S216*H216</f>
        <v>0</v>
      </c>
      <c r="AR216" s="174" t="s">
        <v>167</v>
      </c>
      <c r="AT216" s="174" t="s">
        <v>163</v>
      </c>
      <c r="AU216" s="174" t="s">
        <v>89</v>
      </c>
      <c r="AY216" s="16" t="s">
        <v>161</v>
      </c>
      <c r="BE216" s="102">
        <f>IF(N216="základná",J216,0)</f>
        <v>0</v>
      </c>
      <c r="BF216" s="102">
        <f>IF(N216="znížená",J216,0)</f>
        <v>0</v>
      </c>
      <c r="BG216" s="102">
        <f>IF(N216="zákl. prenesená",J216,0)</f>
        <v>0</v>
      </c>
      <c r="BH216" s="102">
        <f>IF(N216="zníž. prenesená",J216,0)</f>
        <v>0</v>
      </c>
      <c r="BI216" s="102">
        <f>IF(N216="nulová",J216,0)</f>
        <v>0</v>
      </c>
      <c r="BJ216" s="16" t="s">
        <v>89</v>
      </c>
      <c r="BK216" s="102">
        <f>ROUND(I216*H216,2)</f>
        <v>0</v>
      </c>
      <c r="BL216" s="16" t="s">
        <v>167</v>
      </c>
      <c r="BM216" s="174" t="s">
        <v>270</v>
      </c>
    </row>
    <row r="217" spans="2:65" s="12" customFormat="1" ht="22.5">
      <c r="B217" s="175"/>
      <c r="D217" s="176" t="s">
        <v>169</v>
      </c>
      <c r="E217" s="177" t="s">
        <v>1</v>
      </c>
      <c r="F217" s="178" t="s">
        <v>170</v>
      </c>
      <c r="H217" s="177" t="s">
        <v>1</v>
      </c>
      <c r="I217" s="179"/>
      <c r="L217" s="175"/>
      <c r="M217" s="180"/>
      <c r="T217" s="181"/>
      <c r="AT217" s="177" t="s">
        <v>169</v>
      </c>
      <c r="AU217" s="177" t="s">
        <v>89</v>
      </c>
      <c r="AV217" s="12" t="s">
        <v>85</v>
      </c>
      <c r="AW217" s="12" t="s">
        <v>33</v>
      </c>
      <c r="AX217" s="12" t="s">
        <v>78</v>
      </c>
      <c r="AY217" s="177" t="s">
        <v>161</v>
      </c>
    </row>
    <row r="218" spans="2:65" s="13" customFormat="1" ht="11.25">
      <c r="B218" s="182"/>
      <c r="D218" s="176" t="s">
        <v>169</v>
      </c>
      <c r="E218" s="183" t="s">
        <v>1</v>
      </c>
      <c r="F218" s="184" t="s">
        <v>271</v>
      </c>
      <c r="H218" s="185">
        <v>73.5</v>
      </c>
      <c r="I218" s="186"/>
      <c r="L218" s="182"/>
      <c r="M218" s="187"/>
      <c r="T218" s="188"/>
      <c r="AT218" s="183" t="s">
        <v>169</v>
      </c>
      <c r="AU218" s="183" t="s">
        <v>89</v>
      </c>
      <c r="AV218" s="13" t="s">
        <v>89</v>
      </c>
      <c r="AW218" s="13" t="s">
        <v>33</v>
      </c>
      <c r="AX218" s="13" t="s">
        <v>78</v>
      </c>
      <c r="AY218" s="183" t="s">
        <v>161</v>
      </c>
    </row>
    <row r="219" spans="2:65" s="14" customFormat="1" ht="11.25">
      <c r="B219" s="189"/>
      <c r="D219" s="176" t="s">
        <v>169</v>
      </c>
      <c r="E219" s="190" t="s">
        <v>1</v>
      </c>
      <c r="F219" s="191" t="s">
        <v>173</v>
      </c>
      <c r="H219" s="192">
        <v>73.5</v>
      </c>
      <c r="I219" s="193"/>
      <c r="L219" s="189"/>
      <c r="M219" s="194"/>
      <c r="T219" s="195"/>
      <c r="AT219" s="190" t="s">
        <v>169</v>
      </c>
      <c r="AU219" s="190" t="s">
        <v>89</v>
      </c>
      <c r="AV219" s="14" t="s">
        <v>167</v>
      </c>
      <c r="AW219" s="14" t="s">
        <v>33</v>
      </c>
      <c r="AX219" s="14" t="s">
        <v>85</v>
      </c>
      <c r="AY219" s="190" t="s">
        <v>161</v>
      </c>
    </row>
    <row r="220" spans="2:65" s="1" customFormat="1" ht="33" customHeight="1">
      <c r="B220" s="33"/>
      <c r="C220" s="163" t="s">
        <v>272</v>
      </c>
      <c r="D220" s="163" t="s">
        <v>163</v>
      </c>
      <c r="E220" s="164" t="s">
        <v>273</v>
      </c>
      <c r="F220" s="165" t="s">
        <v>274</v>
      </c>
      <c r="G220" s="166" t="s">
        <v>176</v>
      </c>
      <c r="H220" s="167">
        <v>86.1</v>
      </c>
      <c r="I220" s="168"/>
      <c r="J220" s="169">
        <f>ROUND(I220*H220,2)</f>
        <v>0</v>
      </c>
      <c r="K220" s="170"/>
      <c r="L220" s="33"/>
      <c r="M220" s="171" t="s">
        <v>1</v>
      </c>
      <c r="N220" s="137" t="s">
        <v>44</v>
      </c>
      <c r="P220" s="172">
        <f>O220*H220</f>
        <v>0</v>
      </c>
      <c r="Q220" s="172">
        <v>2.0000000000000002E-5</v>
      </c>
      <c r="R220" s="172">
        <f>Q220*H220</f>
        <v>1.722E-3</v>
      </c>
      <c r="S220" s="172">
        <v>0</v>
      </c>
      <c r="T220" s="173">
        <f>S220*H220</f>
        <v>0</v>
      </c>
      <c r="AR220" s="174" t="s">
        <v>167</v>
      </c>
      <c r="AT220" s="174" t="s">
        <v>163</v>
      </c>
      <c r="AU220" s="174" t="s">
        <v>89</v>
      </c>
      <c r="AY220" s="16" t="s">
        <v>161</v>
      </c>
      <c r="BE220" s="102">
        <f>IF(N220="základná",J220,0)</f>
        <v>0</v>
      </c>
      <c r="BF220" s="102">
        <f>IF(N220="znížená",J220,0)</f>
        <v>0</v>
      </c>
      <c r="BG220" s="102">
        <f>IF(N220="zákl. prenesená",J220,0)</f>
        <v>0</v>
      </c>
      <c r="BH220" s="102">
        <f>IF(N220="zníž. prenesená",J220,0)</f>
        <v>0</v>
      </c>
      <c r="BI220" s="102">
        <f>IF(N220="nulová",J220,0)</f>
        <v>0</v>
      </c>
      <c r="BJ220" s="16" t="s">
        <v>89</v>
      </c>
      <c r="BK220" s="102">
        <f>ROUND(I220*H220,2)</f>
        <v>0</v>
      </c>
      <c r="BL220" s="16" t="s">
        <v>167</v>
      </c>
      <c r="BM220" s="174" t="s">
        <v>275</v>
      </c>
    </row>
    <row r="221" spans="2:65" s="12" customFormat="1" ht="22.5">
      <c r="B221" s="175"/>
      <c r="D221" s="176" t="s">
        <v>169</v>
      </c>
      <c r="E221" s="177" t="s">
        <v>1</v>
      </c>
      <c r="F221" s="178" t="s">
        <v>170</v>
      </c>
      <c r="H221" s="177" t="s">
        <v>1</v>
      </c>
      <c r="I221" s="179"/>
      <c r="L221" s="175"/>
      <c r="M221" s="180"/>
      <c r="T221" s="181"/>
      <c r="AT221" s="177" t="s">
        <v>169</v>
      </c>
      <c r="AU221" s="177" t="s">
        <v>89</v>
      </c>
      <c r="AV221" s="12" t="s">
        <v>85</v>
      </c>
      <c r="AW221" s="12" t="s">
        <v>33</v>
      </c>
      <c r="AX221" s="12" t="s">
        <v>78</v>
      </c>
      <c r="AY221" s="177" t="s">
        <v>161</v>
      </c>
    </row>
    <row r="222" spans="2:65" s="13" customFormat="1" ht="11.25">
      <c r="B222" s="182"/>
      <c r="D222" s="176" t="s">
        <v>169</v>
      </c>
      <c r="E222" s="183" t="s">
        <v>1</v>
      </c>
      <c r="F222" s="184" t="s">
        <v>271</v>
      </c>
      <c r="H222" s="185">
        <v>73.5</v>
      </c>
      <c r="I222" s="186"/>
      <c r="L222" s="182"/>
      <c r="M222" s="187"/>
      <c r="T222" s="188"/>
      <c r="AT222" s="183" t="s">
        <v>169</v>
      </c>
      <c r="AU222" s="183" t="s">
        <v>89</v>
      </c>
      <c r="AV222" s="13" t="s">
        <v>89</v>
      </c>
      <c r="AW222" s="13" t="s">
        <v>33</v>
      </c>
      <c r="AX222" s="13" t="s">
        <v>78</v>
      </c>
      <c r="AY222" s="183" t="s">
        <v>161</v>
      </c>
    </row>
    <row r="223" spans="2:65" s="13" customFormat="1" ht="22.5">
      <c r="B223" s="182"/>
      <c r="D223" s="176" t="s">
        <v>169</v>
      </c>
      <c r="E223" s="183" t="s">
        <v>1</v>
      </c>
      <c r="F223" s="184" t="s">
        <v>276</v>
      </c>
      <c r="H223" s="185">
        <v>12.6</v>
      </c>
      <c r="I223" s="186"/>
      <c r="L223" s="182"/>
      <c r="M223" s="187"/>
      <c r="T223" s="188"/>
      <c r="AT223" s="183" t="s">
        <v>169</v>
      </c>
      <c r="AU223" s="183" t="s">
        <v>89</v>
      </c>
      <c r="AV223" s="13" t="s">
        <v>89</v>
      </c>
      <c r="AW223" s="13" t="s">
        <v>33</v>
      </c>
      <c r="AX223" s="13" t="s">
        <v>78</v>
      </c>
      <c r="AY223" s="183" t="s">
        <v>161</v>
      </c>
    </row>
    <row r="224" spans="2:65" s="14" customFormat="1" ht="11.25">
      <c r="B224" s="189"/>
      <c r="D224" s="176" t="s">
        <v>169</v>
      </c>
      <c r="E224" s="190" t="s">
        <v>1</v>
      </c>
      <c r="F224" s="191" t="s">
        <v>173</v>
      </c>
      <c r="H224" s="192">
        <v>86.1</v>
      </c>
      <c r="I224" s="193"/>
      <c r="L224" s="189"/>
      <c r="M224" s="194"/>
      <c r="T224" s="195"/>
      <c r="AT224" s="190" t="s">
        <v>169</v>
      </c>
      <c r="AU224" s="190" t="s">
        <v>89</v>
      </c>
      <c r="AV224" s="14" t="s">
        <v>167</v>
      </c>
      <c r="AW224" s="14" t="s">
        <v>33</v>
      </c>
      <c r="AX224" s="14" t="s">
        <v>85</v>
      </c>
      <c r="AY224" s="190" t="s">
        <v>161</v>
      </c>
    </row>
    <row r="225" spans="2:65" s="1" customFormat="1" ht="24.2" customHeight="1">
      <c r="B225" s="33"/>
      <c r="C225" s="196" t="s">
        <v>277</v>
      </c>
      <c r="D225" s="196" t="s">
        <v>216</v>
      </c>
      <c r="E225" s="197" t="s">
        <v>278</v>
      </c>
      <c r="F225" s="198" t="s">
        <v>279</v>
      </c>
      <c r="G225" s="199" t="s">
        <v>280</v>
      </c>
      <c r="H225" s="200">
        <v>7.2320000000000002</v>
      </c>
      <c r="I225" s="201"/>
      <c r="J225" s="202">
        <f>ROUND(I225*H225,2)</f>
        <v>0</v>
      </c>
      <c r="K225" s="203"/>
      <c r="L225" s="204"/>
      <c r="M225" s="205" t="s">
        <v>1</v>
      </c>
      <c r="N225" s="206" t="s">
        <v>44</v>
      </c>
      <c r="P225" s="172">
        <f>O225*H225</f>
        <v>0</v>
      </c>
      <c r="Q225" s="172">
        <v>1.3600000000000001E-3</v>
      </c>
      <c r="R225" s="172">
        <f>Q225*H225</f>
        <v>9.8355200000000004E-3</v>
      </c>
      <c r="S225" s="172">
        <v>0</v>
      </c>
      <c r="T225" s="173">
        <f>S225*H225</f>
        <v>0</v>
      </c>
      <c r="AR225" s="174" t="s">
        <v>204</v>
      </c>
      <c r="AT225" s="174" t="s">
        <v>216</v>
      </c>
      <c r="AU225" s="174" t="s">
        <v>89</v>
      </c>
      <c r="AY225" s="16" t="s">
        <v>161</v>
      </c>
      <c r="BE225" s="102">
        <f>IF(N225="základná",J225,0)</f>
        <v>0</v>
      </c>
      <c r="BF225" s="102">
        <f>IF(N225="znížená",J225,0)</f>
        <v>0</v>
      </c>
      <c r="BG225" s="102">
        <f>IF(N225="zákl. prenesená",J225,0)</f>
        <v>0</v>
      </c>
      <c r="BH225" s="102">
        <f>IF(N225="zníž. prenesená",J225,0)</f>
        <v>0</v>
      </c>
      <c r="BI225" s="102">
        <f>IF(N225="nulová",J225,0)</f>
        <v>0</v>
      </c>
      <c r="BJ225" s="16" t="s">
        <v>89</v>
      </c>
      <c r="BK225" s="102">
        <f>ROUND(I225*H225,2)</f>
        <v>0</v>
      </c>
      <c r="BL225" s="16" t="s">
        <v>167</v>
      </c>
      <c r="BM225" s="174" t="s">
        <v>281</v>
      </c>
    </row>
    <row r="226" spans="2:65" s="13" customFormat="1" ht="11.25">
      <c r="B226" s="182"/>
      <c r="D226" s="176" t="s">
        <v>169</v>
      </c>
      <c r="F226" s="184" t="s">
        <v>282</v>
      </c>
      <c r="H226" s="185">
        <v>7.2320000000000002</v>
      </c>
      <c r="I226" s="186"/>
      <c r="L226" s="182"/>
      <c r="M226" s="187"/>
      <c r="T226" s="188"/>
      <c r="AT226" s="183" t="s">
        <v>169</v>
      </c>
      <c r="AU226" s="183" t="s">
        <v>89</v>
      </c>
      <c r="AV226" s="13" t="s">
        <v>89</v>
      </c>
      <c r="AW226" s="13" t="s">
        <v>4</v>
      </c>
      <c r="AX226" s="13" t="s">
        <v>85</v>
      </c>
      <c r="AY226" s="183" t="s">
        <v>161</v>
      </c>
    </row>
    <row r="227" spans="2:65" s="1" customFormat="1" ht="24.2" customHeight="1">
      <c r="B227" s="33"/>
      <c r="C227" s="163" t="s">
        <v>7</v>
      </c>
      <c r="D227" s="163" t="s">
        <v>163</v>
      </c>
      <c r="E227" s="164" t="s">
        <v>283</v>
      </c>
      <c r="F227" s="165" t="s">
        <v>284</v>
      </c>
      <c r="G227" s="166" t="s">
        <v>176</v>
      </c>
      <c r="H227" s="167">
        <v>88.2</v>
      </c>
      <c r="I227" s="168"/>
      <c r="J227" s="169">
        <f>ROUND(I227*H227,2)</f>
        <v>0</v>
      </c>
      <c r="K227" s="170"/>
      <c r="L227" s="33"/>
      <c r="M227" s="171" t="s">
        <v>1</v>
      </c>
      <c r="N227" s="137" t="s">
        <v>44</v>
      </c>
      <c r="P227" s="172">
        <f>O227*H227</f>
        <v>0</v>
      </c>
      <c r="Q227" s="172">
        <v>1.0000000000000001E-5</v>
      </c>
      <c r="R227" s="172">
        <f>Q227*H227</f>
        <v>8.8200000000000008E-4</v>
      </c>
      <c r="S227" s="172">
        <v>0</v>
      </c>
      <c r="T227" s="173">
        <f>S227*H227</f>
        <v>0</v>
      </c>
      <c r="AR227" s="174" t="s">
        <v>167</v>
      </c>
      <c r="AT227" s="174" t="s">
        <v>163</v>
      </c>
      <c r="AU227" s="174" t="s">
        <v>89</v>
      </c>
      <c r="AY227" s="16" t="s">
        <v>161</v>
      </c>
      <c r="BE227" s="102">
        <f>IF(N227="základná",J227,0)</f>
        <v>0</v>
      </c>
      <c r="BF227" s="102">
        <f>IF(N227="znížená",J227,0)</f>
        <v>0</v>
      </c>
      <c r="BG227" s="102">
        <f>IF(N227="zákl. prenesená",J227,0)</f>
        <v>0</v>
      </c>
      <c r="BH227" s="102">
        <f>IF(N227="zníž. prenesená",J227,0)</f>
        <v>0</v>
      </c>
      <c r="BI227" s="102">
        <f>IF(N227="nulová",J227,0)</f>
        <v>0</v>
      </c>
      <c r="BJ227" s="16" t="s">
        <v>89</v>
      </c>
      <c r="BK227" s="102">
        <f>ROUND(I227*H227,2)</f>
        <v>0</v>
      </c>
      <c r="BL227" s="16" t="s">
        <v>167</v>
      </c>
      <c r="BM227" s="174" t="s">
        <v>285</v>
      </c>
    </row>
    <row r="228" spans="2:65" s="12" customFormat="1" ht="22.5">
      <c r="B228" s="175"/>
      <c r="D228" s="176" t="s">
        <v>169</v>
      </c>
      <c r="E228" s="177" t="s">
        <v>1</v>
      </c>
      <c r="F228" s="178" t="s">
        <v>170</v>
      </c>
      <c r="H228" s="177" t="s">
        <v>1</v>
      </c>
      <c r="I228" s="179"/>
      <c r="L228" s="175"/>
      <c r="M228" s="180"/>
      <c r="T228" s="181"/>
      <c r="AT228" s="177" t="s">
        <v>169</v>
      </c>
      <c r="AU228" s="177" t="s">
        <v>89</v>
      </c>
      <c r="AV228" s="12" t="s">
        <v>85</v>
      </c>
      <c r="AW228" s="12" t="s">
        <v>33</v>
      </c>
      <c r="AX228" s="12" t="s">
        <v>78</v>
      </c>
      <c r="AY228" s="177" t="s">
        <v>161</v>
      </c>
    </row>
    <row r="229" spans="2:65" s="13" customFormat="1" ht="11.25">
      <c r="B229" s="182"/>
      <c r="D229" s="176" t="s">
        <v>169</v>
      </c>
      <c r="E229" s="183" t="s">
        <v>1</v>
      </c>
      <c r="F229" s="184" t="s">
        <v>286</v>
      </c>
      <c r="H229" s="185">
        <v>46.2</v>
      </c>
      <c r="I229" s="186"/>
      <c r="L229" s="182"/>
      <c r="M229" s="187"/>
      <c r="T229" s="188"/>
      <c r="AT229" s="183" t="s">
        <v>169</v>
      </c>
      <c r="AU229" s="183" t="s">
        <v>89</v>
      </c>
      <c r="AV229" s="13" t="s">
        <v>89</v>
      </c>
      <c r="AW229" s="13" t="s">
        <v>33</v>
      </c>
      <c r="AX229" s="13" t="s">
        <v>78</v>
      </c>
      <c r="AY229" s="183" t="s">
        <v>161</v>
      </c>
    </row>
    <row r="230" spans="2:65" s="13" customFormat="1" ht="11.25">
      <c r="B230" s="182"/>
      <c r="D230" s="176" t="s">
        <v>169</v>
      </c>
      <c r="E230" s="183" t="s">
        <v>1</v>
      </c>
      <c r="F230" s="184" t="s">
        <v>287</v>
      </c>
      <c r="H230" s="185">
        <v>42</v>
      </c>
      <c r="I230" s="186"/>
      <c r="L230" s="182"/>
      <c r="M230" s="187"/>
      <c r="T230" s="188"/>
      <c r="AT230" s="183" t="s">
        <v>169</v>
      </c>
      <c r="AU230" s="183" t="s">
        <v>89</v>
      </c>
      <c r="AV230" s="13" t="s">
        <v>89</v>
      </c>
      <c r="AW230" s="13" t="s">
        <v>33</v>
      </c>
      <c r="AX230" s="13" t="s">
        <v>78</v>
      </c>
      <c r="AY230" s="183" t="s">
        <v>161</v>
      </c>
    </row>
    <row r="231" spans="2:65" s="14" customFormat="1" ht="11.25">
      <c r="B231" s="189"/>
      <c r="D231" s="176" t="s">
        <v>169</v>
      </c>
      <c r="E231" s="190" t="s">
        <v>1</v>
      </c>
      <c r="F231" s="191" t="s">
        <v>173</v>
      </c>
      <c r="H231" s="192">
        <v>88.2</v>
      </c>
      <c r="I231" s="193"/>
      <c r="L231" s="189"/>
      <c r="M231" s="194"/>
      <c r="T231" s="195"/>
      <c r="AT231" s="190" t="s">
        <v>169</v>
      </c>
      <c r="AU231" s="190" t="s">
        <v>89</v>
      </c>
      <c r="AV231" s="14" t="s">
        <v>167</v>
      </c>
      <c r="AW231" s="14" t="s">
        <v>33</v>
      </c>
      <c r="AX231" s="14" t="s">
        <v>85</v>
      </c>
      <c r="AY231" s="190" t="s">
        <v>161</v>
      </c>
    </row>
    <row r="232" spans="2:65" s="1" customFormat="1" ht="24.2" customHeight="1">
      <c r="B232" s="33"/>
      <c r="C232" s="163" t="s">
        <v>288</v>
      </c>
      <c r="D232" s="163" t="s">
        <v>163</v>
      </c>
      <c r="E232" s="164" t="s">
        <v>289</v>
      </c>
      <c r="F232" s="165" t="s">
        <v>290</v>
      </c>
      <c r="G232" s="166" t="s">
        <v>176</v>
      </c>
      <c r="H232" s="167">
        <v>72.900000000000006</v>
      </c>
      <c r="I232" s="168"/>
      <c r="J232" s="169">
        <f>ROUND(I232*H232,2)</f>
        <v>0</v>
      </c>
      <c r="K232" s="170"/>
      <c r="L232" s="33"/>
      <c r="M232" s="171" t="s">
        <v>1</v>
      </c>
      <c r="N232" s="137" t="s">
        <v>44</v>
      </c>
      <c r="P232" s="172">
        <f>O232*H232</f>
        <v>0</v>
      </c>
      <c r="Q232" s="172">
        <v>1.0000000000000001E-5</v>
      </c>
      <c r="R232" s="172">
        <f>Q232*H232</f>
        <v>7.2900000000000016E-4</v>
      </c>
      <c r="S232" s="172">
        <v>0</v>
      </c>
      <c r="T232" s="173">
        <f>S232*H232</f>
        <v>0</v>
      </c>
      <c r="AR232" s="174" t="s">
        <v>167</v>
      </c>
      <c r="AT232" s="174" t="s">
        <v>163</v>
      </c>
      <c r="AU232" s="174" t="s">
        <v>89</v>
      </c>
      <c r="AY232" s="16" t="s">
        <v>161</v>
      </c>
      <c r="BE232" s="102">
        <f>IF(N232="základná",J232,0)</f>
        <v>0</v>
      </c>
      <c r="BF232" s="102">
        <f>IF(N232="znížená",J232,0)</f>
        <v>0</v>
      </c>
      <c r="BG232" s="102">
        <f>IF(N232="zákl. prenesená",J232,0)</f>
        <v>0</v>
      </c>
      <c r="BH232" s="102">
        <f>IF(N232="zníž. prenesená",J232,0)</f>
        <v>0</v>
      </c>
      <c r="BI232" s="102">
        <f>IF(N232="nulová",J232,0)</f>
        <v>0</v>
      </c>
      <c r="BJ232" s="16" t="s">
        <v>89</v>
      </c>
      <c r="BK232" s="102">
        <f>ROUND(I232*H232,2)</f>
        <v>0</v>
      </c>
      <c r="BL232" s="16" t="s">
        <v>167</v>
      </c>
      <c r="BM232" s="174" t="s">
        <v>291</v>
      </c>
    </row>
    <row r="233" spans="2:65" s="12" customFormat="1" ht="22.5">
      <c r="B233" s="175"/>
      <c r="D233" s="176" t="s">
        <v>169</v>
      </c>
      <c r="E233" s="177" t="s">
        <v>1</v>
      </c>
      <c r="F233" s="178" t="s">
        <v>170</v>
      </c>
      <c r="H233" s="177" t="s">
        <v>1</v>
      </c>
      <c r="I233" s="179"/>
      <c r="L233" s="175"/>
      <c r="M233" s="180"/>
      <c r="T233" s="181"/>
      <c r="AT233" s="177" t="s">
        <v>169</v>
      </c>
      <c r="AU233" s="177" t="s">
        <v>89</v>
      </c>
      <c r="AV233" s="12" t="s">
        <v>85</v>
      </c>
      <c r="AW233" s="12" t="s">
        <v>33</v>
      </c>
      <c r="AX233" s="12" t="s">
        <v>78</v>
      </c>
      <c r="AY233" s="177" t="s">
        <v>161</v>
      </c>
    </row>
    <row r="234" spans="2:65" s="13" customFormat="1" ht="11.25">
      <c r="B234" s="182"/>
      <c r="D234" s="176" t="s">
        <v>169</v>
      </c>
      <c r="E234" s="183" t="s">
        <v>1</v>
      </c>
      <c r="F234" s="184" t="s">
        <v>292</v>
      </c>
      <c r="H234" s="185">
        <v>60.9</v>
      </c>
      <c r="I234" s="186"/>
      <c r="L234" s="182"/>
      <c r="M234" s="187"/>
      <c r="T234" s="188"/>
      <c r="AT234" s="183" t="s">
        <v>169</v>
      </c>
      <c r="AU234" s="183" t="s">
        <v>89</v>
      </c>
      <c r="AV234" s="13" t="s">
        <v>89</v>
      </c>
      <c r="AW234" s="13" t="s">
        <v>33</v>
      </c>
      <c r="AX234" s="13" t="s">
        <v>78</v>
      </c>
      <c r="AY234" s="183" t="s">
        <v>161</v>
      </c>
    </row>
    <row r="235" spans="2:65" s="13" customFormat="1" ht="11.25">
      <c r="B235" s="182"/>
      <c r="D235" s="176" t="s">
        <v>169</v>
      </c>
      <c r="E235" s="183" t="s">
        <v>1</v>
      </c>
      <c r="F235" s="184" t="s">
        <v>293</v>
      </c>
      <c r="H235" s="185">
        <v>12</v>
      </c>
      <c r="I235" s="186"/>
      <c r="L235" s="182"/>
      <c r="M235" s="187"/>
      <c r="T235" s="188"/>
      <c r="AT235" s="183" t="s">
        <v>169</v>
      </c>
      <c r="AU235" s="183" t="s">
        <v>89</v>
      </c>
      <c r="AV235" s="13" t="s">
        <v>89</v>
      </c>
      <c r="AW235" s="13" t="s">
        <v>33</v>
      </c>
      <c r="AX235" s="13" t="s">
        <v>78</v>
      </c>
      <c r="AY235" s="183" t="s">
        <v>161</v>
      </c>
    </row>
    <row r="236" spans="2:65" s="14" customFormat="1" ht="11.25">
      <c r="B236" s="189"/>
      <c r="D236" s="176" t="s">
        <v>169</v>
      </c>
      <c r="E236" s="190" t="s">
        <v>1</v>
      </c>
      <c r="F236" s="191" t="s">
        <v>173</v>
      </c>
      <c r="H236" s="192">
        <v>72.900000000000006</v>
      </c>
      <c r="I236" s="193"/>
      <c r="L236" s="189"/>
      <c r="M236" s="194"/>
      <c r="T236" s="195"/>
      <c r="AT236" s="190" t="s">
        <v>169</v>
      </c>
      <c r="AU236" s="190" t="s">
        <v>89</v>
      </c>
      <c r="AV236" s="14" t="s">
        <v>167</v>
      </c>
      <c r="AW236" s="14" t="s">
        <v>33</v>
      </c>
      <c r="AX236" s="14" t="s">
        <v>85</v>
      </c>
      <c r="AY236" s="190" t="s">
        <v>161</v>
      </c>
    </row>
    <row r="237" spans="2:65" s="1" customFormat="1" ht="16.5" customHeight="1">
      <c r="B237" s="33"/>
      <c r="C237" s="163" t="s">
        <v>294</v>
      </c>
      <c r="D237" s="163" t="s">
        <v>163</v>
      </c>
      <c r="E237" s="164" t="s">
        <v>295</v>
      </c>
      <c r="F237" s="165" t="s">
        <v>296</v>
      </c>
      <c r="G237" s="166" t="s">
        <v>166</v>
      </c>
      <c r="H237" s="167">
        <v>112.29300000000001</v>
      </c>
      <c r="I237" s="168"/>
      <c r="J237" s="169">
        <f>ROUND(I237*H237,2)</f>
        <v>0</v>
      </c>
      <c r="K237" s="170"/>
      <c r="L237" s="33"/>
      <c r="M237" s="171" t="s">
        <v>1</v>
      </c>
      <c r="N237" s="137" t="s">
        <v>44</v>
      </c>
      <c r="P237" s="172">
        <f>O237*H237</f>
        <v>0</v>
      </c>
      <c r="Q237" s="172">
        <v>0</v>
      </c>
      <c r="R237" s="172">
        <f>Q237*H237</f>
        <v>0</v>
      </c>
      <c r="S237" s="172">
        <v>0</v>
      </c>
      <c r="T237" s="173">
        <f>S237*H237</f>
        <v>0</v>
      </c>
      <c r="AR237" s="174" t="s">
        <v>167</v>
      </c>
      <c r="AT237" s="174" t="s">
        <v>163</v>
      </c>
      <c r="AU237" s="174" t="s">
        <v>89</v>
      </c>
      <c r="AY237" s="16" t="s">
        <v>161</v>
      </c>
      <c r="BE237" s="102">
        <f>IF(N237="základná",J237,0)</f>
        <v>0</v>
      </c>
      <c r="BF237" s="102">
        <f>IF(N237="znížená",J237,0)</f>
        <v>0</v>
      </c>
      <c r="BG237" s="102">
        <f>IF(N237="zákl. prenesená",J237,0)</f>
        <v>0</v>
      </c>
      <c r="BH237" s="102">
        <f>IF(N237="zníž. prenesená",J237,0)</f>
        <v>0</v>
      </c>
      <c r="BI237" s="102">
        <f>IF(N237="nulová",J237,0)</f>
        <v>0</v>
      </c>
      <c r="BJ237" s="16" t="s">
        <v>89</v>
      </c>
      <c r="BK237" s="102">
        <f>ROUND(I237*H237,2)</f>
        <v>0</v>
      </c>
      <c r="BL237" s="16" t="s">
        <v>167</v>
      </c>
      <c r="BM237" s="174" t="s">
        <v>297</v>
      </c>
    </row>
    <row r="238" spans="2:65" s="12" customFormat="1" ht="22.5">
      <c r="B238" s="175"/>
      <c r="D238" s="176" t="s">
        <v>169</v>
      </c>
      <c r="E238" s="177" t="s">
        <v>1</v>
      </c>
      <c r="F238" s="178" t="s">
        <v>170</v>
      </c>
      <c r="H238" s="177" t="s">
        <v>1</v>
      </c>
      <c r="I238" s="179"/>
      <c r="L238" s="175"/>
      <c r="M238" s="180"/>
      <c r="T238" s="181"/>
      <c r="AT238" s="177" t="s">
        <v>169</v>
      </c>
      <c r="AU238" s="177" t="s">
        <v>89</v>
      </c>
      <c r="AV238" s="12" t="s">
        <v>85</v>
      </c>
      <c r="AW238" s="12" t="s">
        <v>33</v>
      </c>
      <c r="AX238" s="12" t="s">
        <v>78</v>
      </c>
      <c r="AY238" s="177" t="s">
        <v>161</v>
      </c>
    </row>
    <row r="239" spans="2:65" s="13" customFormat="1" ht="11.25">
      <c r="B239" s="182"/>
      <c r="D239" s="176" t="s">
        <v>169</v>
      </c>
      <c r="E239" s="183" t="s">
        <v>1</v>
      </c>
      <c r="F239" s="184" t="s">
        <v>108</v>
      </c>
      <c r="H239" s="185">
        <v>112.29300000000001</v>
      </c>
      <c r="I239" s="186"/>
      <c r="L239" s="182"/>
      <c r="M239" s="187"/>
      <c r="T239" s="188"/>
      <c r="AT239" s="183" t="s">
        <v>169</v>
      </c>
      <c r="AU239" s="183" t="s">
        <v>89</v>
      </c>
      <c r="AV239" s="13" t="s">
        <v>89</v>
      </c>
      <c r="AW239" s="13" t="s">
        <v>33</v>
      </c>
      <c r="AX239" s="13" t="s">
        <v>78</v>
      </c>
      <c r="AY239" s="183" t="s">
        <v>161</v>
      </c>
    </row>
    <row r="240" spans="2:65" s="14" customFormat="1" ht="11.25">
      <c r="B240" s="189"/>
      <c r="D240" s="176" t="s">
        <v>169</v>
      </c>
      <c r="E240" s="190" t="s">
        <v>1</v>
      </c>
      <c r="F240" s="191" t="s">
        <v>173</v>
      </c>
      <c r="H240" s="192">
        <v>112.29300000000001</v>
      </c>
      <c r="I240" s="193"/>
      <c r="L240" s="189"/>
      <c r="M240" s="194"/>
      <c r="T240" s="195"/>
      <c r="AT240" s="190" t="s">
        <v>169</v>
      </c>
      <c r="AU240" s="190" t="s">
        <v>89</v>
      </c>
      <c r="AV240" s="14" t="s">
        <v>167</v>
      </c>
      <c r="AW240" s="14" t="s">
        <v>33</v>
      </c>
      <c r="AX240" s="14" t="s">
        <v>85</v>
      </c>
      <c r="AY240" s="190" t="s">
        <v>161</v>
      </c>
    </row>
    <row r="241" spans="2:65" s="1" customFormat="1" ht="37.9" customHeight="1">
      <c r="B241" s="33"/>
      <c r="C241" s="163" t="s">
        <v>298</v>
      </c>
      <c r="D241" s="163" t="s">
        <v>163</v>
      </c>
      <c r="E241" s="164" t="s">
        <v>299</v>
      </c>
      <c r="F241" s="165" t="s">
        <v>300</v>
      </c>
      <c r="G241" s="166" t="s">
        <v>176</v>
      </c>
      <c r="H241" s="167">
        <v>6.3</v>
      </c>
      <c r="I241" s="168"/>
      <c r="J241" s="169">
        <f>ROUND(I241*H241,2)</f>
        <v>0</v>
      </c>
      <c r="K241" s="170"/>
      <c r="L241" s="33"/>
      <c r="M241" s="171" t="s">
        <v>1</v>
      </c>
      <c r="N241" s="137" t="s">
        <v>44</v>
      </c>
      <c r="P241" s="172">
        <f>O241*H241</f>
        <v>0</v>
      </c>
      <c r="Q241" s="172">
        <v>0.32418496000000002</v>
      </c>
      <c r="R241" s="172">
        <f>Q241*H241</f>
        <v>2.0423652480000003</v>
      </c>
      <c r="S241" s="172">
        <v>0</v>
      </c>
      <c r="T241" s="173">
        <f>S241*H241</f>
        <v>0</v>
      </c>
      <c r="AR241" s="174" t="s">
        <v>167</v>
      </c>
      <c r="AT241" s="174" t="s">
        <v>163</v>
      </c>
      <c r="AU241" s="174" t="s">
        <v>89</v>
      </c>
      <c r="AY241" s="16" t="s">
        <v>161</v>
      </c>
      <c r="BE241" s="102">
        <f>IF(N241="základná",J241,0)</f>
        <v>0</v>
      </c>
      <c r="BF241" s="102">
        <f>IF(N241="znížená",J241,0)</f>
        <v>0</v>
      </c>
      <c r="BG241" s="102">
        <f>IF(N241="zákl. prenesená",J241,0)</f>
        <v>0</v>
      </c>
      <c r="BH241" s="102">
        <f>IF(N241="zníž. prenesená",J241,0)</f>
        <v>0</v>
      </c>
      <c r="BI241" s="102">
        <f>IF(N241="nulová",J241,0)</f>
        <v>0</v>
      </c>
      <c r="BJ241" s="16" t="s">
        <v>89</v>
      </c>
      <c r="BK241" s="102">
        <f>ROUND(I241*H241,2)</f>
        <v>0</v>
      </c>
      <c r="BL241" s="16" t="s">
        <v>167</v>
      </c>
      <c r="BM241" s="174" t="s">
        <v>301</v>
      </c>
    </row>
    <row r="242" spans="2:65" s="13" customFormat="1" ht="11.25">
      <c r="B242" s="182"/>
      <c r="D242" s="176" t="s">
        <v>169</v>
      </c>
      <c r="E242" s="183" t="s">
        <v>1</v>
      </c>
      <c r="F242" s="184" t="s">
        <v>110</v>
      </c>
      <c r="H242" s="185">
        <v>6.3</v>
      </c>
      <c r="I242" s="186"/>
      <c r="L242" s="182"/>
      <c r="M242" s="187"/>
      <c r="T242" s="188"/>
      <c r="AT242" s="183" t="s">
        <v>169</v>
      </c>
      <c r="AU242" s="183" t="s">
        <v>89</v>
      </c>
      <c r="AV242" s="13" t="s">
        <v>89</v>
      </c>
      <c r="AW242" s="13" t="s">
        <v>33</v>
      </c>
      <c r="AX242" s="13" t="s">
        <v>85</v>
      </c>
      <c r="AY242" s="183" t="s">
        <v>161</v>
      </c>
    </row>
    <row r="243" spans="2:65" s="1" customFormat="1" ht="49.15" customHeight="1">
      <c r="B243" s="33"/>
      <c r="C243" s="196" t="s">
        <v>302</v>
      </c>
      <c r="D243" s="196" t="s">
        <v>216</v>
      </c>
      <c r="E243" s="197" t="s">
        <v>303</v>
      </c>
      <c r="F243" s="198" t="s">
        <v>304</v>
      </c>
      <c r="G243" s="199" t="s">
        <v>255</v>
      </c>
      <c r="H243" s="200">
        <v>6.3</v>
      </c>
      <c r="I243" s="201"/>
      <c r="J243" s="202">
        <f t="shared" ref="J243:J249" si="5">ROUND(I243*H243,2)</f>
        <v>0</v>
      </c>
      <c r="K243" s="203"/>
      <c r="L243" s="204"/>
      <c r="M243" s="205" t="s">
        <v>1</v>
      </c>
      <c r="N243" s="206" t="s">
        <v>44</v>
      </c>
      <c r="P243" s="172">
        <f t="shared" ref="P243:P249" si="6">O243*H243</f>
        <v>0</v>
      </c>
      <c r="Q243" s="172">
        <v>4.1000000000000002E-2</v>
      </c>
      <c r="R243" s="172">
        <f t="shared" ref="R243:R249" si="7">Q243*H243</f>
        <v>0.25830000000000003</v>
      </c>
      <c r="S243" s="172">
        <v>0</v>
      </c>
      <c r="T243" s="173">
        <f t="shared" ref="T243:T249" si="8">S243*H243</f>
        <v>0</v>
      </c>
      <c r="AR243" s="174" t="s">
        <v>204</v>
      </c>
      <c r="AT243" s="174" t="s">
        <v>216</v>
      </c>
      <c r="AU243" s="174" t="s">
        <v>89</v>
      </c>
      <c r="AY243" s="16" t="s">
        <v>161</v>
      </c>
      <c r="BE243" s="102">
        <f t="shared" ref="BE243:BE249" si="9">IF(N243="základná",J243,0)</f>
        <v>0</v>
      </c>
      <c r="BF243" s="102">
        <f t="shared" ref="BF243:BF249" si="10">IF(N243="znížená",J243,0)</f>
        <v>0</v>
      </c>
      <c r="BG243" s="102">
        <f t="shared" ref="BG243:BG249" si="11">IF(N243="zákl. prenesená",J243,0)</f>
        <v>0</v>
      </c>
      <c r="BH243" s="102">
        <f t="shared" ref="BH243:BH249" si="12">IF(N243="zníž. prenesená",J243,0)</f>
        <v>0</v>
      </c>
      <c r="BI243" s="102">
        <f t="shared" ref="BI243:BI249" si="13">IF(N243="nulová",J243,0)</f>
        <v>0</v>
      </c>
      <c r="BJ243" s="16" t="s">
        <v>89</v>
      </c>
      <c r="BK243" s="102">
        <f t="shared" ref="BK243:BK249" si="14">ROUND(I243*H243,2)</f>
        <v>0</v>
      </c>
      <c r="BL243" s="16" t="s">
        <v>167</v>
      </c>
      <c r="BM243" s="174" t="s">
        <v>305</v>
      </c>
    </row>
    <row r="244" spans="2:65" s="1" customFormat="1" ht="55.5" customHeight="1">
      <c r="B244" s="33"/>
      <c r="C244" s="196" t="s">
        <v>306</v>
      </c>
      <c r="D244" s="196" t="s">
        <v>216</v>
      </c>
      <c r="E244" s="197" t="s">
        <v>307</v>
      </c>
      <c r="F244" s="198" t="s">
        <v>308</v>
      </c>
      <c r="G244" s="199" t="s">
        <v>255</v>
      </c>
      <c r="H244" s="200">
        <v>12.6</v>
      </c>
      <c r="I244" s="201"/>
      <c r="J244" s="202">
        <f t="shared" si="5"/>
        <v>0</v>
      </c>
      <c r="K244" s="203"/>
      <c r="L244" s="204"/>
      <c r="M244" s="205" t="s">
        <v>1</v>
      </c>
      <c r="N244" s="206" t="s">
        <v>44</v>
      </c>
      <c r="P244" s="172">
        <f t="shared" si="6"/>
        <v>0</v>
      </c>
      <c r="Q244" s="172">
        <v>3.7000000000000002E-3</v>
      </c>
      <c r="R244" s="172">
        <f t="shared" si="7"/>
        <v>4.6620000000000002E-2</v>
      </c>
      <c r="S244" s="172">
        <v>0</v>
      </c>
      <c r="T244" s="173">
        <f t="shared" si="8"/>
        <v>0</v>
      </c>
      <c r="AR244" s="174" t="s">
        <v>204</v>
      </c>
      <c r="AT244" s="174" t="s">
        <v>216</v>
      </c>
      <c r="AU244" s="174" t="s">
        <v>89</v>
      </c>
      <c r="AY244" s="16" t="s">
        <v>161</v>
      </c>
      <c r="BE244" s="102">
        <f t="shared" si="9"/>
        <v>0</v>
      </c>
      <c r="BF244" s="102">
        <f t="shared" si="10"/>
        <v>0</v>
      </c>
      <c r="BG244" s="102">
        <f t="shared" si="11"/>
        <v>0</v>
      </c>
      <c r="BH244" s="102">
        <f t="shared" si="12"/>
        <v>0</v>
      </c>
      <c r="BI244" s="102">
        <f t="shared" si="13"/>
        <v>0</v>
      </c>
      <c r="BJ244" s="16" t="s">
        <v>89</v>
      </c>
      <c r="BK244" s="102">
        <f t="shared" si="14"/>
        <v>0</v>
      </c>
      <c r="BL244" s="16" t="s">
        <v>167</v>
      </c>
      <c r="BM244" s="174" t="s">
        <v>309</v>
      </c>
    </row>
    <row r="245" spans="2:65" s="1" customFormat="1" ht="44.25" customHeight="1">
      <c r="B245" s="33"/>
      <c r="C245" s="196" t="s">
        <v>310</v>
      </c>
      <c r="D245" s="196" t="s">
        <v>216</v>
      </c>
      <c r="E245" s="197" t="s">
        <v>311</v>
      </c>
      <c r="F245" s="198" t="s">
        <v>312</v>
      </c>
      <c r="G245" s="199" t="s">
        <v>255</v>
      </c>
      <c r="H245" s="200">
        <v>4</v>
      </c>
      <c r="I245" s="201"/>
      <c r="J245" s="202">
        <f t="shared" si="5"/>
        <v>0</v>
      </c>
      <c r="K245" s="203"/>
      <c r="L245" s="204"/>
      <c r="M245" s="205" t="s">
        <v>1</v>
      </c>
      <c r="N245" s="206" t="s">
        <v>44</v>
      </c>
      <c r="P245" s="172">
        <f t="shared" si="6"/>
        <v>0</v>
      </c>
      <c r="Q245" s="172">
        <v>6.9999999999999999E-4</v>
      </c>
      <c r="R245" s="172">
        <f t="shared" si="7"/>
        <v>2.8E-3</v>
      </c>
      <c r="S245" s="172">
        <v>0</v>
      </c>
      <c r="T245" s="173">
        <f t="shared" si="8"/>
        <v>0</v>
      </c>
      <c r="AR245" s="174" t="s">
        <v>204</v>
      </c>
      <c r="AT245" s="174" t="s">
        <v>216</v>
      </c>
      <c r="AU245" s="174" t="s">
        <v>89</v>
      </c>
      <c r="AY245" s="16" t="s">
        <v>161</v>
      </c>
      <c r="BE245" s="102">
        <f t="shared" si="9"/>
        <v>0</v>
      </c>
      <c r="BF245" s="102">
        <f t="shared" si="10"/>
        <v>0</v>
      </c>
      <c r="BG245" s="102">
        <f t="shared" si="11"/>
        <v>0</v>
      </c>
      <c r="BH245" s="102">
        <f t="shared" si="12"/>
        <v>0</v>
      </c>
      <c r="BI245" s="102">
        <f t="shared" si="13"/>
        <v>0</v>
      </c>
      <c r="BJ245" s="16" t="s">
        <v>89</v>
      </c>
      <c r="BK245" s="102">
        <f t="shared" si="14"/>
        <v>0</v>
      </c>
      <c r="BL245" s="16" t="s">
        <v>167</v>
      </c>
      <c r="BM245" s="174" t="s">
        <v>313</v>
      </c>
    </row>
    <row r="246" spans="2:65" s="1" customFormat="1" ht="16.5" customHeight="1">
      <c r="B246" s="33"/>
      <c r="C246" s="163" t="s">
        <v>314</v>
      </c>
      <c r="D246" s="163" t="s">
        <v>163</v>
      </c>
      <c r="E246" s="164" t="s">
        <v>315</v>
      </c>
      <c r="F246" s="165" t="s">
        <v>316</v>
      </c>
      <c r="G246" s="166" t="s">
        <v>255</v>
      </c>
      <c r="H246" s="167">
        <v>1</v>
      </c>
      <c r="I246" s="168"/>
      <c r="J246" s="169">
        <f t="shared" si="5"/>
        <v>0</v>
      </c>
      <c r="K246" s="170"/>
      <c r="L246" s="33"/>
      <c r="M246" s="171" t="s">
        <v>1</v>
      </c>
      <c r="N246" s="137" t="s">
        <v>44</v>
      </c>
      <c r="P246" s="172">
        <f t="shared" si="6"/>
        <v>0</v>
      </c>
      <c r="Q246" s="172">
        <v>9.7022299999999992E-3</v>
      </c>
      <c r="R246" s="172">
        <f t="shared" si="7"/>
        <v>9.7022299999999992E-3</v>
      </c>
      <c r="S246" s="172">
        <v>0</v>
      </c>
      <c r="T246" s="173">
        <f t="shared" si="8"/>
        <v>0</v>
      </c>
      <c r="AR246" s="174" t="s">
        <v>167</v>
      </c>
      <c r="AT246" s="174" t="s">
        <v>163</v>
      </c>
      <c r="AU246" s="174" t="s">
        <v>89</v>
      </c>
      <c r="AY246" s="16" t="s">
        <v>161</v>
      </c>
      <c r="BE246" s="102">
        <f t="shared" si="9"/>
        <v>0</v>
      </c>
      <c r="BF246" s="102">
        <f t="shared" si="10"/>
        <v>0</v>
      </c>
      <c r="BG246" s="102">
        <f t="shared" si="11"/>
        <v>0</v>
      </c>
      <c r="BH246" s="102">
        <f t="shared" si="12"/>
        <v>0</v>
      </c>
      <c r="BI246" s="102">
        <f t="shared" si="13"/>
        <v>0</v>
      </c>
      <c r="BJ246" s="16" t="s">
        <v>89</v>
      </c>
      <c r="BK246" s="102">
        <f t="shared" si="14"/>
        <v>0</v>
      </c>
      <c r="BL246" s="16" t="s">
        <v>167</v>
      </c>
      <c r="BM246" s="174" t="s">
        <v>317</v>
      </c>
    </row>
    <row r="247" spans="2:65" s="1" customFormat="1" ht="24.2" customHeight="1">
      <c r="B247" s="33"/>
      <c r="C247" s="196" t="s">
        <v>318</v>
      </c>
      <c r="D247" s="196" t="s">
        <v>216</v>
      </c>
      <c r="E247" s="197" t="s">
        <v>319</v>
      </c>
      <c r="F247" s="198" t="s">
        <v>320</v>
      </c>
      <c r="G247" s="199" t="s">
        <v>255</v>
      </c>
      <c r="H247" s="200">
        <v>1</v>
      </c>
      <c r="I247" s="201"/>
      <c r="J247" s="202">
        <f t="shared" si="5"/>
        <v>0</v>
      </c>
      <c r="K247" s="203"/>
      <c r="L247" s="204"/>
      <c r="M247" s="205" t="s">
        <v>1</v>
      </c>
      <c r="N247" s="206" t="s">
        <v>44</v>
      </c>
      <c r="P247" s="172">
        <f t="shared" si="6"/>
        <v>0</v>
      </c>
      <c r="Q247" s="172">
        <v>6.0000000000000001E-3</v>
      </c>
      <c r="R247" s="172">
        <f t="shared" si="7"/>
        <v>6.0000000000000001E-3</v>
      </c>
      <c r="S247" s="172">
        <v>0</v>
      </c>
      <c r="T247" s="173">
        <f t="shared" si="8"/>
        <v>0</v>
      </c>
      <c r="AR247" s="174" t="s">
        <v>204</v>
      </c>
      <c r="AT247" s="174" t="s">
        <v>216</v>
      </c>
      <c r="AU247" s="174" t="s">
        <v>89</v>
      </c>
      <c r="AY247" s="16" t="s">
        <v>161</v>
      </c>
      <c r="BE247" s="102">
        <f t="shared" si="9"/>
        <v>0</v>
      </c>
      <c r="BF247" s="102">
        <f t="shared" si="10"/>
        <v>0</v>
      </c>
      <c r="BG247" s="102">
        <f t="shared" si="11"/>
        <v>0</v>
      </c>
      <c r="BH247" s="102">
        <f t="shared" si="12"/>
        <v>0</v>
      </c>
      <c r="BI247" s="102">
        <f t="shared" si="13"/>
        <v>0</v>
      </c>
      <c r="BJ247" s="16" t="s">
        <v>89</v>
      </c>
      <c r="BK247" s="102">
        <f t="shared" si="14"/>
        <v>0</v>
      </c>
      <c r="BL247" s="16" t="s">
        <v>167</v>
      </c>
      <c r="BM247" s="174" t="s">
        <v>321</v>
      </c>
    </row>
    <row r="248" spans="2:65" s="1" customFormat="1" ht="24.2" customHeight="1">
      <c r="B248" s="33"/>
      <c r="C248" s="196" t="s">
        <v>322</v>
      </c>
      <c r="D248" s="196" t="s">
        <v>216</v>
      </c>
      <c r="E248" s="197" t="s">
        <v>323</v>
      </c>
      <c r="F248" s="198" t="s">
        <v>324</v>
      </c>
      <c r="G248" s="199" t="s">
        <v>255</v>
      </c>
      <c r="H248" s="200">
        <v>1</v>
      </c>
      <c r="I248" s="201"/>
      <c r="J248" s="202">
        <f t="shared" si="5"/>
        <v>0</v>
      </c>
      <c r="K248" s="203"/>
      <c r="L248" s="204"/>
      <c r="M248" s="205" t="s">
        <v>1</v>
      </c>
      <c r="N248" s="206" t="s">
        <v>44</v>
      </c>
      <c r="P248" s="172">
        <f t="shared" si="6"/>
        <v>0</v>
      </c>
      <c r="Q248" s="172">
        <v>6.0000000000000001E-3</v>
      </c>
      <c r="R248" s="172">
        <f t="shared" si="7"/>
        <v>6.0000000000000001E-3</v>
      </c>
      <c r="S248" s="172">
        <v>0</v>
      </c>
      <c r="T248" s="173">
        <f t="shared" si="8"/>
        <v>0</v>
      </c>
      <c r="AR248" s="174" t="s">
        <v>204</v>
      </c>
      <c r="AT248" s="174" t="s">
        <v>216</v>
      </c>
      <c r="AU248" s="174" t="s">
        <v>89</v>
      </c>
      <c r="AY248" s="16" t="s">
        <v>161</v>
      </c>
      <c r="BE248" s="102">
        <f t="shared" si="9"/>
        <v>0</v>
      </c>
      <c r="BF248" s="102">
        <f t="shared" si="10"/>
        <v>0</v>
      </c>
      <c r="BG248" s="102">
        <f t="shared" si="11"/>
        <v>0</v>
      </c>
      <c r="BH248" s="102">
        <f t="shared" si="12"/>
        <v>0</v>
      </c>
      <c r="BI248" s="102">
        <f t="shared" si="13"/>
        <v>0</v>
      </c>
      <c r="BJ248" s="16" t="s">
        <v>89</v>
      </c>
      <c r="BK248" s="102">
        <f t="shared" si="14"/>
        <v>0</v>
      </c>
      <c r="BL248" s="16" t="s">
        <v>167</v>
      </c>
      <c r="BM248" s="174" t="s">
        <v>325</v>
      </c>
    </row>
    <row r="249" spans="2:65" s="1" customFormat="1" ht="24.2" customHeight="1">
      <c r="B249" s="33"/>
      <c r="C249" s="163" t="s">
        <v>326</v>
      </c>
      <c r="D249" s="163" t="s">
        <v>163</v>
      </c>
      <c r="E249" s="164" t="s">
        <v>327</v>
      </c>
      <c r="F249" s="165" t="s">
        <v>328</v>
      </c>
      <c r="G249" s="166" t="s">
        <v>166</v>
      </c>
      <c r="H249" s="167">
        <v>84.21</v>
      </c>
      <c r="I249" s="168"/>
      <c r="J249" s="169">
        <f t="shared" si="5"/>
        <v>0</v>
      </c>
      <c r="K249" s="170"/>
      <c r="L249" s="33"/>
      <c r="M249" s="171" t="s">
        <v>1</v>
      </c>
      <c r="N249" s="137" t="s">
        <v>44</v>
      </c>
      <c r="P249" s="172">
        <f t="shared" si="6"/>
        <v>0</v>
      </c>
      <c r="Q249" s="172">
        <v>0</v>
      </c>
      <c r="R249" s="172">
        <f t="shared" si="7"/>
        <v>0</v>
      </c>
      <c r="S249" s="172">
        <v>0</v>
      </c>
      <c r="T249" s="173">
        <f t="shared" si="8"/>
        <v>0</v>
      </c>
      <c r="AR249" s="174" t="s">
        <v>167</v>
      </c>
      <c r="AT249" s="174" t="s">
        <v>163</v>
      </c>
      <c r="AU249" s="174" t="s">
        <v>89</v>
      </c>
      <c r="AY249" s="16" t="s">
        <v>161</v>
      </c>
      <c r="BE249" s="102">
        <f t="shared" si="9"/>
        <v>0</v>
      </c>
      <c r="BF249" s="102">
        <f t="shared" si="10"/>
        <v>0</v>
      </c>
      <c r="BG249" s="102">
        <f t="shared" si="11"/>
        <v>0</v>
      </c>
      <c r="BH249" s="102">
        <f t="shared" si="12"/>
        <v>0</v>
      </c>
      <c r="BI249" s="102">
        <f t="shared" si="13"/>
        <v>0</v>
      </c>
      <c r="BJ249" s="16" t="s">
        <v>89</v>
      </c>
      <c r="BK249" s="102">
        <f t="shared" si="14"/>
        <v>0</v>
      </c>
      <c r="BL249" s="16" t="s">
        <v>167</v>
      </c>
      <c r="BM249" s="174" t="s">
        <v>329</v>
      </c>
    </row>
    <row r="250" spans="2:65" s="12" customFormat="1" ht="22.5">
      <c r="B250" s="175"/>
      <c r="D250" s="176" t="s">
        <v>169</v>
      </c>
      <c r="E250" s="177" t="s">
        <v>1</v>
      </c>
      <c r="F250" s="178" t="s">
        <v>170</v>
      </c>
      <c r="H250" s="177" t="s">
        <v>1</v>
      </c>
      <c r="I250" s="179"/>
      <c r="L250" s="175"/>
      <c r="M250" s="180"/>
      <c r="T250" s="181"/>
      <c r="AT250" s="177" t="s">
        <v>169</v>
      </c>
      <c r="AU250" s="177" t="s">
        <v>89</v>
      </c>
      <c r="AV250" s="12" t="s">
        <v>85</v>
      </c>
      <c r="AW250" s="12" t="s">
        <v>33</v>
      </c>
      <c r="AX250" s="12" t="s">
        <v>78</v>
      </c>
      <c r="AY250" s="177" t="s">
        <v>161</v>
      </c>
    </row>
    <row r="251" spans="2:65" s="13" customFormat="1" ht="11.25">
      <c r="B251" s="182"/>
      <c r="D251" s="176" t="s">
        <v>169</v>
      </c>
      <c r="E251" s="183" t="s">
        <v>1</v>
      </c>
      <c r="F251" s="184" t="s">
        <v>171</v>
      </c>
      <c r="H251" s="185">
        <v>79.8</v>
      </c>
      <c r="I251" s="186"/>
      <c r="L251" s="182"/>
      <c r="M251" s="187"/>
      <c r="T251" s="188"/>
      <c r="AT251" s="183" t="s">
        <v>169</v>
      </c>
      <c r="AU251" s="183" t="s">
        <v>89</v>
      </c>
      <c r="AV251" s="13" t="s">
        <v>89</v>
      </c>
      <c r="AW251" s="13" t="s">
        <v>33</v>
      </c>
      <c r="AX251" s="13" t="s">
        <v>78</v>
      </c>
      <c r="AY251" s="183" t="s">
        <v>161</v>
      </c>
    </row>
    <row r="252" spans="2:65" s="13" customFormat="1" ht="22.5">
      <c r="B252" s="182"/>
      <c r="D252" s="176" t="s">
        <v>169</v>
      </c>
      <c r="E252" s="183" t="s">
        <v>1</v>
      </c>
      <c r="F252" s="184" t="s">
        <v>330</v>
      </c>
      <c r="H252" s="185">
        <v>4.41</v>
      </c>
      <c r="I252" s="186"/>
      <c r="L252" s="182"/>
      <c r="M252" s="187"/>
      <c r="T252" s="188"/>
      <c r="AT252" s="183" t="s">
        <v>169</v>
      </c>
      <c r="AU252" s="183" t="s">
        <v>89</v>
      </c>
      <c r="AV252" s="13" t="s">
        <v>89</v>
      </c>
      <c r="AW252" s="13" t="s">
        <v>33</v>
      </c>
      <c r="AX252" s="13" t="s">
        <v>78</v>
      </c>
      <c r="AY252" s="183" t="s">
        <v>161</v>
      </c>
    </row>
    <row r="253" spans="2:65" s="14" customFormat="1" ht="11.25">
      <c r="B253" s="189"/>
      <c r="D253" s="176" t="s">
        <v>169</v>
      </c>
      <c r="E253" s="190" t="s">
        <v>1</v>
      </c>
      <c r="F253" s="191" t="s">
        <v>173</v>
      </c>
      <c r="H253" s="192">
        <v>84.21</v>
      </c>
      <c r="I253" s="193"/>
      <c r="L253" s="189"/>
      <c r="M253" s="194"/>
      <c r="T253" s="195"/>
      <c r="AT253" s="190" t="s">
        <v>169</v>
      </c>
      <c r="AU253" s="190" t="s">
        <v>89</v>
      </c>
      <c r="AV253" s="14" t="s">
        <v>167</v>
      </c>
      <c r="AW253" s="14" t="s">
        <v>33</v>
      </c>
      <c r="AX253" s="14" t="s">
        <v>85</v>
      </c>
      <c r="AY253" s="190" t="s">
        <v>161</v>
      </c>
    </row>
    <row r="254" spans="2:65" s="1" customFormat="1" ht="24.2" customHeight="1">
      <c r="B254" s="33"/>
      <c r="C254" s="163" t="s">
        <v>331</v>
      </c>
      <c r="D254" s="163" t="s">
        <v>163</v>
      </c>
      <c r="E254" s="164" t="s">
        <v>332</v>
      </c>
      <c r="F254" s="165" t="s">
        <v>333</v>
      </c>
      <c r="G254" s="166" t="s">
        <v>334</v>
      </c>
      <c r="H254" s="167">
        <v>4095</v>
      </c>
      <c r="I254" s="168"/>
      <c r="J254" s="169">
        <f>ROUND(I254*H254,2)</f>
        <v>0</v>
      </c>
      <c r="K254" s="170"/>
      <c r="L254" s="33"/>
      <c r="M254" s="171" t="s">
        <v>1</v>
      </c>
      <c r="N254" s="137" t="s">
        <v>44</v>
      </c>
      <c r="P254" s="172">
        <f>O254*H254</f>
        <v>0</v>
      </c>
      <c r="Q254" s="172">
        <v>1.0000000000000001E-5</v>
      </c>
      <c r="R254" s="172">
        <f>Q254*H254</f>
        <v>4.095E-2</v>
      </c>
      <c r="S254" s="172">
        <v>2.0000000000000002E-5</v>
      </c>
      <c r="T254" s="173">
        <f>S254*H254</f>
        <v>8.1900000000000001E-2</v>
      </c>
      <c r="AR254" s="174" t="s">
        <v>167</v>
      </c>
      <c r="AT254" s="174" t="s">
        <v>163</v>
      </c>
      <c r="AU254" s="174" t="s">
        <v>89</v>
      </c>
      <c r="AY254" s="16" t="s">
        <v>161</v>
      </c>
      <c r="BE254" s="102">
        <f>IF(N254="základná",J254,0)</f>
        <v>0</v>
      </c>
      <c r="BF254" s="102">
        <f>IF(N254="znížená",J254,0)</f>
        <v>0</v>
      </c>
      <c r="BG254" s="102">
        <f>IF(N254="zákl. prenesená",J254,0)</f>
        <v>0</v>
      </c>
      <c r="BH254" s="102">
        <f>IF(N254="zníž. prenesená",J254,0)</f>
        <v>0</v>
      </c>
      <c r="BI254" s="102">
        <f>IF(N254="nulová",J254,0)</f>
        <v>0</v>
      </c>
      <c r="BJ254" s="16" t="s">
        <v>89</v>
      </c>
      <c r="BK254" s="102">
        <f>ROUND(I254*H254,2)</f>
        <v>0</v>
      </c>
      <c r="BL254" s="16" t="s">
        <v>167</v>
      </c>
      <c r="BM254" s="174" t="s">
        <v>335</v>
      </c>
    </row>
    <row r="255" spans="2:65" s="12" customFormat="1" ht="22.5">
      <c r="B255" s="175"/>
      <c r="D255" s="176" t="s">
        <v>169</v>
      </c>
      <c r="E255" s="177" t="s">
        <v>1</v>
      </c>
      <c r="F255" s="178" t="s">
        <v>170</v>
      </c>
      <c r="H255" s="177" t="s">
        <v>1</v>
      </c>
      <c r="I255" s="179"/>
      <c r="L255" s="175"/>
      <c r="M255" s="180"/>
      <c r="T255" s="181"/>
      <c r="AT255" s="177" t="s">
        <v>169</v>
      </c>
      <c r="AU255" s="177" t="s">
        <v>89</v>
      </c>
      <c r="AV255" s="12" t="s">
        <v>85</v>
      </c>
      <c r="AW255" s="12" t="s">
        <v>33</v>
      </c>
      <c r="AX255" s="12" t="s">
        <v>78</v>
      </c>
      <c r="AY255" s="177" t="s">
        <v>161</v>
      </c>
    </row>
    <row r="256" spans="2:65" s="13" customFormat="1" ht="22.5">
      <c r="B256" s="182"/>
      <c r="D256" s="176" t="s">
        <v>169</v>
      </c>
      <c r="E256" s="183" t="s">
        <v>1</v>
      </c>
      <c r="F256" s="184" t="s">
        <v>336</v>
      </c>
      <c r="H256" s="185">
        <v>4095</v>
      </c>
      <c r="I256" s="186"/>
      <c r="L256" s="182"/>
      <c r="M256" s="187"/>
      <c r="T256" s="188"/>
      <c r="AT256" s="183" t="s">
        <v>169</v>
      </c>
      <c r="AU256" s="183" t="s">
        <v>89</v>
      </c>
      <c r="AV256" s="13" t="s">
        <v>89</v>
      </c>
      <c r="AW256" s="13" t="s">
        <v>33</v>
      </c>
      <c r="AX256" s="13" t="s">
        <v>78</v>
      </c>
      <c r="AY256" s="183" t="s">
        <v>161</v>
      </c>
    </row>
    <row r="257" spans="2:65" s="14" customFormat="1" ht="11.25">
      <c r="B257" s="189"/>
      <c r="D257" s="176" t="s">
        <v>169</v>
      </c>
      <c r="E257" s="190" t="s">
        <v>1</v>
      </c>
      <c r="F257" s="191" t="s">
        <v>173</v>
      </c>
      <c r="H257" s="192">
        <v>4095</v>
      </c>
      <c r="I257" s="193"/>
      <c r="L257" s="189"/>
      <c r="M257" s="194"/>
      <c r="T257" s="195"/>
      <c r="AT257" s="190" t="s">
        <v>169</v>
      </c>
      <c r="AU257" s="190" t="s">
        <v>89</v>
      </c>
      <c r="AV257" s="14" t="s">
        <v>167</v>
      </c>
      <c r="AW257" s="14" t="s">
        <v>33</v>
      </c>
      <c r="AX257" s="14" t="s">
        <v>85</v>
      </c>
      <c r="AY257" s="190" t="s">
        <v>161</v>
      </c>
    </row>
    <row r="258" spans="2:65" s="1" customFormat="1" ht="24.2" customHeight="1">
      <c r="B258" s="33"/>
      <c r="C258" s="163" t="s">
        <v>337</v>
      </c>
      <c r="D258" s="163" t="s">
        <v>163</v>
      </c>
      <c r="E258" s="164" t="s">
        <v>338</v>
      </c>
      <c r="F258" s="165" t="s">
        <v>339</v>
      </c>
      <c r="G258" s="166" t="s">
        <v>176</v>
      </c>
      <c r="H258" s="167">
        <v>46.2</v>
      </c>
      <c r="I258" s="168"/>
      <c r="J258" s="169">
        <f>ROUND(I258*H258,2)</f>
        <v>0</v>
      </c>
      <c r="K258" s="170"/>
      <c r="L258" s="33"/>
      <c r="M258" s="171" t="s">
        <v>1</v>
      </c>
      <c r="N258" s="137" t="s">
        <v>44</v>
      </c>
      <c r="P258" s="172">
        <f>O258*H258</f>
        <v>0</v>
      </c>
      <c r="Q258" s="172">
        <v>0</v>
      </c>
      <c r="R258" s="172">
        <f>Q258*H258</f>
        <v>0</v>
      </c>
      <c r="S258" s="172">
        <v>1.4999999999999999E-2</v>
      </c>
      <c r="T258" s="173">
        <f>S258*H258</f>
        <v>0.69300000000000006</v>
      </c>
      <c r="AR258" s="174" t="s">
        <v>167</v>
      </c>
      <c r="AT258" s="174" t="s">
        <v>163</v>
      </c>
      <c r="AU258" s="174" t="s">
        <v>89</v>
      </c>
      <c r="AY258" s="16" t="s">
        <v>161</v>
      </c>
      <c r="BE258" s="102">
        <f>IF(N258="základná",J258,0)</f>
        <v>0</v>
      </c>
      <c r="BF258" s="102">
        <f>IF(N258="znížená",J258,0)</f>
        <v>0</v>
      </c>
      <c r="BG258" s="102">
        <f>IF(N258="zákl. prenesená",J258,0)</f>
        <v>0</v>
      </c>
      <c r="BH258" s="102">
        <f>IF(N258="zníž. prenesená",J258,0)</f>
        <v>0</v>
      </c>
      <c r="BI258" s="102">
        <f>IF(N258="nulová",J258,0)</f>
        <v>0</v>
      </c>
      <c r="BJ258" s="16" t="s">
        <v>89</v>
      </c>
      <c r="BK258" s="102">
        <f>ROUND(I258*H258,2)</f>
        <v>0</v>
      </c>
      <c r="BL258" s="16" t="s">
        <v>167</v>
      </c>
      <c r="BM258" s="174" t="s">
        <v>340</v>
      </c>
    </row>
    <row r="259" spans="2:65" s="12" customFormat="1" ht="22.5">
      <c r="B259" s="175"/>
      <c r="D259" s="176" t="s">
        <v>169</v>
      </c>
      <c r="E259" s="177" t="s">
        <v>1</v>
      </c>
      <c r="F259" s="178" t="s">
        <v>170</v>
      </c>
      <c r="H259" s="177" t="s">
        <v>1</v>
      </c>
      <c r="I259" s="179"/>
      <c r="L259" s="175"/>
      <c r="M259" s="180"/>
      <c r="T259" s="181"/>
      <c r="AT259" s="177" t="s">
        <v>169</v>
      </c>
      <c r="AU259" s="177" t="s">
        <v>89</v>
      </c>
      <c r="AV259" s="12" t="s">
        <v>85</v>
      </c>
      <c r="AW259" s="12" t="s">
        <v>33</v>
      </c>
      <c r="AX259" s="12" t="s">
        <v>78</v>
      </c>
      <c r="AY259" s="177" t="s">
        <v>161</v>
      </c>
    </row>
    <row r="260" spans="2:65" s="13" customFormat="1" ht="11.25">
      <c r="B260" s="182"/>
      <c r="D260" s="176" t="s">
        <v>169</v>
      </c>
      <c r="E260" s="183" t="s">
        <v>1</v>
      </c>
      <c r="F260" s="184" t="s">
        <v>341</v>
      </c>
      <c r="H260" s="185">
        <v>46.2</v>
      </c>
      <c r="I260" s="186"/>
      <c r="L260" s="182"/>
      <c r="M260" s="187"/>
      <c r="T260" s="188"/>
      <c r="AT260" s="183" t="s">
        <v>169</v>
      </c>
      <c r="AU260" s="183" t="s">
        <v>89</v>
      </c>
      <c r="AV260" s="13" t="s">
        <v>89</v>
      </c>
      <c r="AW260" s="13" t="s">
        <v>33</v>
      </c>
      <c r="AX260" s="13" t="s">
        <v>78</v>
      </c>
      <c r="AY260" s="183" t="s">
        <v>161</v>
      </c>
    </row>
    <row r="261" spans="2:65" s="14" customFormat="1" ht="11.25">
      <c r="B261" s="189"/>
      <c r="D261" s="176" t="s">
        <v>169</v>
      </c>
      <c r="E261" s="190" t="s">
        <v>1</v>
      </c>
      <c r="F261" s="191" t="s">
        <v>173</v>
      </c>
      <c r="H261" s="192">
        <v>46.2</v>
      </c>
      <c r="I261" s="193"/>
      <c r="L261" s="189"/>
      <c r="M261" s="194"/>
      <c r="T261" s="195"/>
      <c r="AT261" s="190" t="s">
        <v>169</v>
      </c>
      <c r="AU261" s="190" t="s">
        <v>89</v>
      </c>
      <c r="AV261" s="14" t="s">
        <v>167</v>
      </c>
      <c r="AW261" s="14" t="s">
        <v>33</v>
      </c>
      <c r="AX261" s="14" t="s">
        <v>85</v>
      </c>
      <c r="AY261" s="190" t="s">
        <v>161</v>
      </c>
    </row>
    <row r="262" spans="2:65" s="1" customFormat="1" ht="21.75" customHeight="1">
      <c r="B262" s="33"/>
      <c r="C262" s="163" t="s">
        <v>342</v>
      </c>
      <c r="D262" s="163" t="s">
        <v>163</v>
      </c>
      <c r="E262" s="164" t="s">
        <v>343</v>
      </c>
      <c r="F262" s="165" t="s">
        <v>344</v>
      </c>
      <c r="G262" s="166" t="s">
        <v>207</v>
      </c>
      <c r="H262" s="167">
        <v>63.496000000000002</v>
      </c>
      <c r="I262" s="168"/>
      <c r="J262" s="169">
        <f>ROUND(I262*H262,2)</f>
        <v>0</v>
      </c>
      <c r="K262" s="170"/>
      <c r="L262" s="33"/>
      <c r="M262" s="171" t="s">
        <v>1</v>
      </c>
      <c r="N262" s="137" t="s">
        <v>44</v>
      </c>
      <c r="P262" s="172">
        <f>O262*H262</f>
        <v>0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AR262" s="174" t="s">
        <v>167</v>
      </c>
      <c r="AT262" s="174" t="s">
        <v>163</v>
      </c>
      <c r="AU262" s="174" t="s">
        <v>89</v>
      </c>
      <c r="AY262" s="16" t="s">
        <v>161</v>
      </c>
      <c r="BE262" s="102">
        <f>IF(N262="základná",J262,0)</f>
        <v>0</v>
      </c>
      <c r="BF262" s="102">
        <f>IF(N262="znížená",J262,0)</f>
        <v>0</v>
      </c>
      <c r="BG262" s="102">
        <f>IF(N262="zákl. prenesená",J262,0)</f>
        <v>0</v>
      </c>
      <c r="BH262" s="102">
        <f>IF(N262="zníž. prenesená",J262,0)</f>
        <v>0</v>
      </c>
      <c r="BI262" s="102">
        <f>IF(N262="nulová",J262,0)</f>
        <v>0</v>
      </c>
      <c r="BJ262" s="16" t="s">
        <v>89</v>
      </c>
      <c r="BK262" s="102">
        <f>ROUND(I262*H262,2)</f>
        <v>0</v>
      </c>
      <c r="BL262" s="16" t="s">
        <v>167</v>
      </c>
      <c r="BM262" s="174" t="s">
        <v>345</v>
      </c>
    </row>
    <row r="263" spans="2:65" s="1" customFormat="1" ht="24.2" customHeight="1">
      <c r="B263" s="33"/>
      <c r="C263" s="163" t="s">
        <v>346</v>
      </c>
      <c r="D263" s="163" t="s">
        <v>163</v>
      </c>
      <c r="E263" s="164" t="s">
        <v>347</v>
      </c>
      <c r="F263" s="165" t="s">
        <v>348</v>
      </c>
      <c r="G263" s="166" t="s">
        <v>207</v>
      </c>
      <c r="H263" s="167">
        <v>1269.92</v>
      </c>
      <c r="I263" s="168"/>
      <c r="J263" s="169">
        <f>ROUND(I263*H263,2)</f>
        <v>0</v>
      </c>
      <c r="K263" s="170"/>
      <c r="L263" s="33"/>
      <c r="M263" s="171" t="s">
        <v>1</v>
      </c>
      <c r="N263" s="137" t="s">
        <v>44</v>
      </c>
      <c r="P263" s="172">
        <f>O263*H263</f>
        <v>0</v>
      </c>
      <c r="Q263" s="172">
        <v>0</v>
      </c>
      <c r="R263" s="172">
        <f>Q263*H263</f>
        <v>0</v>
      </c>
      <c r="S263" s="172">
        <v>0</v>
      </c>
      <c r="T263" s="173">
        <f>S263*H263</f>
        <v>0</v>
      </c>
      <c r="AR263" s="174" t="s">
        <v>167</v>
      </c>
      <c r="AT263" s="174" t="s">
        <v>163</v>
      </c>
      <c r="AU263" s="174" t="s">
        <v>89</v>
      </c>
      <c r="AY263" s="16" t="s">
        <v>161</v>
      </c>
      <c r="BE263" s="102">
        <f>IF(N263="základná",J263,0)</f>
        <v>0</v>
      </c>
      <c r="BF263" s="102">
        <f>IF(N263="znížená",J263,0)</f>
        <v>0</v>
      </c>
      <c r="BG263" s="102">
        <f>IF(N263="zákl. prenesená",J263,0)</f>
        <v>0</v>
      </c>
      <c r="BH263" s="102">
        <f>IF(N263="zníž. prenesená",J263,0)</f>
        <v>0</v>
      </c>
      <c r="BI263" s="102">
        <f>IF(N263="nulová",J263,0)</f>
        <v>0</v>
      </c>
      <c r="BJ263" s="16" t="s">
        <v>89</v>
      </c>
      <c r="BK263" s="102">
        <f>ROUND(I263*H263,2)</f>
        <v>0</v>
      </c>
      <c r="BL263" s="16" t="s">
        <v>167</v>
      </c>
      <c r="BM263" s="174" t="s">
        <v>349</v>
      </c>
    </row>
    <row r="264" spans="2:65" s="13" customFormat="1" ht="11.25">
      <c r="B264" s="182"/>
      <c r="D264" s="176" t="s">
        <v>169</v>
      </c>
      <c r="F264" s="184" t="s">
        <v>350</v>
      </c>
      <c r="H264" s="185">
        <v>1269.92</v>
      </c>
      <c r="I264" s="186"/>
      <c r="L264" s="182"/>
      <c r="M264" s="187"/>
      <c r="T264" s="188"/>
      <c r="AT264" s="183" t="s">
        <v>169</v>
      </c>
      <c r="AU264" s="183" t="s">
        <v>89</v>
      </c>
      <c r="AV264" s="13" t="s">
        <v>89</v>
      </c>
      <c r="AW264" s="13" t="s">
        <v>4</v>
      </c>
      <c r="AX264" s="13" t="s">
        <v>85</v>
      </c>
      <c r="AY264" s="183" t="s">
        <v>161</v>
      </c>
    </row>
    <row r="265" spans="2:65" s="1" customFormat="1" ht="24.2" customHeight="1">
      <c r="B265" s="33"/>
      <c r="C265" s="163" t="s">
        <v>351</v>
      </c>
      <c r="D265" s="163" t="s">
        <v>163</v>
      </c>
      <c r="E265" s="164" t="s">
        <v>352</v>
      </c>
      <c r="F265" s="165" t="s">
        <v>353</v>
      </c>
      <c r="G265" s="166" t="s">
        <v>207</v>
      </c>
      <c r="H265" s="167">
        <v>63.496000000000002</v>
      </c>
      <c r="I265" s="168"/>
      <c r="J265" s="169">
        <f>ROUND(I265*H265,2)</f>
        <v>0</v>
      </c>
      <c r="K265" s="170"/>
      <c r="L265" s="33"/>
      <c r="M265" s="171" t="s">
        <v>1</v>
      </c>
      <c r="N265" s="137" t="s">
        <v>44</v>
      </c>
      <c r="P265" s="172">
        <f>O265*H265</f>
        <v>0</v>
      </c>
      <c r="Q265" s="172">
        <v>0</v>
      </c>
      <c r="R265" s="172">
        <f>Q265*H265</f>
        <v>0</v>
      </c>
      <c r="S265" s="172">
        <v>0</v>
      </c>
      <c r="T265" s="173">
        <f>S265*H265</f>
        <v>0</v>
      </c>
      <c r="AR265" s="174" t="s">
        <v>167</v>
      </c>
      <c r="AT265" s="174" t="s">
        <v>163</v>
      </c>
      <c r="AU265" s="174" t="s">
        <v>89</v>
      </c>
      <c r="AY265" s="16" t="s">
        <v>161</v>
      </c>
      <c r="BE265" s="102">
        <f>IF(N265="základná",J265,0)</f>
        <v>0</v>
      </c>
      <c r="BF265" s="102">
        <f>IF(N265="znížená",J265,0)</f>
        <v>0</v>
      </c>
      <c r="BG265" s="102">
        <f>IF(N265="zákl. prenesená",J265,0)</f>
        <v>0</v>
      </c>
      <c r="BH265" s="102">
        <f>IF(N265="zníž. prenesená",J265,0)</f>
        <v>0</v>
      </c>
      <c r="BI265" s="102">
        <f>IF(N265="nulová",J265,0)</f>
        <v>0</v>
      </c>
      <c r="BJ265" s="16" t="s">
        <v>89</v>
      </c>
      <c r="BK265" s="102">
        <f>ROUND(I265*H265,2)</f>
        <v>0</v>
      </c>
      <c r="BL265" s="16" t="s">
        <v>167</v>
      </c>
      <c r="BM265" s="174" t="s">
        <v>354</v>
      </c>
    </row>
    <row r="266" spans="2:65" s="1" customFormat="1" ht="24.2" customHeight="1">
      <c r="B266" s="33"/>
      <c r="C266" s="163" t="s">
        <v>355</v>
      </c>
      <c r="D266" s="163" t="s">
        <v>163</v>
      </c>
      <c r="E266" s="164" t="s">
        <v>356</v>
      </c>
      <c r="F266" s="165" t="s">
        <v>357</v>
      </c>
      <c r="G266" s="166" t="s">
        <v>207</v>
      </c>
      <c r="H266" s="167">
        <v>63.496000000000002</v>
      </c>
      <c r="I266" s="168"/>
      <c r="J266" s="169">
        <f>ROUND(I266*H266,2)</f>
        <v>0</v>
      </c>
      <c r="K266" s="170"/>
      <c r="L266" s="33"/>
      <c r="M266" s="171" t="s">
        <v>1</v>
      </c>
      <c r="N266" s="137" t="s">
        <v>44</v>
      </c>
      <c r="P266" s="172">
        <f>O266*H266</f>
        <v>0</v>
      </c>
      <c r="Q266" s="172">
        <v>0</v>
      </c>
      <c r="R266" s="172">
        <f>Q266*H266</f>
        <v>0</v>
      </c>
      <c r="S266" s="172">
        <v>0</v>
      </c>
      <c r="T266" s="173">
        <f>S266*H266</f>
        <v>0</v>
      </c>
      <c r="AR266" s="174" t="s">
        <v>167</v>
      </c>
      <c r="AT266" s="174" t="s">
        <v>163</v>
      </c>
      <c r="AU266" s="174" t="s">
        <v>89</v>
      </c>
      <c r="AY266" s="16" t="s">
        <v>161</v>
      </c>
      <c r="BE266" s="102">
        <f>IF(N266="základná",J266,0)</f>
        <v>0</v>
      </c>
      <c r="BF266" s="102">
        <f>IF(N266="znížená",J266,0)</f>
        <v>0</v>
      </c>
      <c r="BG266" s="102">
        <f>IF(N266="zákl. prenesená",J266,0)</f>
        <v>0</v>
      </c>
      <c r="BH266" s="102">
        <f>IF(N266="zníž. prenesená",J266,0)</f>
        <v>0</v>
      </c>
      <c r="BI266" s="102">
        <f>IF(N266="nulová",J266,0)</f>
        <v>0</v>
      </c>
      <c r="BJ266" s="16" t="s">
        <v>89</v>
      </c>
      <c r="BK266" s="102">
        <f>ROUND(I266*H266,2)</f>
        <v>0</v>
      </c>
      <c r="BL266" s="16" t="s">
        <v>167</v>
      </c>
      <c r="BM266" s="174" t="s">
        <v>358</v>
      </c>
    </row>
    <row r="267" spans="2:65" s="1" customFormat="1" ht="24.2" customHeight="1">
      <c r="B267" s="33"/>
      <c r="C267" s="163" t="s">
        <v>359</v>
      </c>
      <c r="D267" s="163" t="s">
        <v>163</v>
      </c>
      <c r="E267" s="164" t="s">
        <v>360</v>
      </c>
      <c r="F267" s="165" t="s">
        <v>361</v>
      </c>
      <c r="G267" s="166" t="s">
        <v>207</v>
      </c>
      <c r="H267" s="167">
        <v>63.496000000000002</v>
      </c>
      <c r="I267" s="168"/>
      <c r="J267" s="169">
        <f>ROUND(I267*H267,2)</f>
        <v>0</v>
      </c>
      <c r="K267" s="170"/>
      <c r="L267" s="33"/>
      <c r="M267" s="171" t="s">
        <v>1</v>
      </c>
      <c r="N267" s="137" t="s">
        <v>44</v>
      </c>
      <c r="P267" s="172">
        <f>O267*H267</f>
        <v>0</v>
      </c>
      <c r="Q267" s="172">
        <v>0</v>
      </c>
      <c r="R267" s="172">
        <f>Q267*H267</f>
        <v>0</v>
      </c>
      <c r="S267" s="172">
        <v>0</v>
      </c>
      <c r="T267" s="173">
        <f>S267*H267</f>
        <v>0</v>
      </c>
      <c r="AR267" s="174" t="s">
        <v>167</v>
      </c>
      <c r="AT267" s="174" t="s">
        <v>163</v>
      </c>
      <c r="AU267" s="174" t="s">
        <v>89</v>
      </c>
      <c r="AY267" s="16" t="s">
        <v>161</v>
      </c>
      <c r="BE267" s="102">
        <f>IF(N267="základná",J267,0)</f>
        <v>0</v>
      </c>
      <c r="BF267" s="102">
        <f>IF(N267="znížená",J267,0)</f>
        <v>0</v>
      </c>
      <c r="BG267" s="102">
        <f>IF(N267="zákl. prenesená",J267,0)</f>
        <v>0</v>
      </c>
      <c r="BH267" s="102">
        <f>IF(N267="zníž. prenesená",J267,0)</f>
        <v>0</v>
      </c>
      <c r="BI267" s="102">
        <f>IF(N267="nulová",J267,0)</f>
        <v>0</v>
      </c>
      <c r="BJ267" s="16" t="s">
        <v>89</v>
      </c>
      <c r="BK267" s="102">
        <f>ROUND(I267*H267,2)</f>
        <v>0</v>
      </c>
      <c r="BL267" s="16" t="s">
        <v>167</v>
      </c>
      <c r="BM267" s="174" t="s">
        <v>362</v>
      </c>
    </row>
    <row r="268" spans="2:65" s="1" customFormat="1" ht="24.2" customHeight="1">
      <c r="B268" s="33"/>
      <c r="C268" s="163" t="s">
        <v>363</v>
      </c>
      <c r="D268" s="163" t="s">
        <v>163</v>
      </c>
      <c r="E268" s="164" t="s">
        <v>364</v>
      </c>
      <c r="F268" s="165" t="s">
        <v>365</v>
      </c>
      <c r="G268" s="166" t="s">
        <v>207</v>
      </c>
      <c r="H268" s="167">
        <v>63.496000000000002</v>
      </c>
      <c r="I268" s="168"/>
      <c r="J268" s="169">
        <f>ROUND(I268*H268,2)</f>
        <v>0</v>
      </c>
      <c r="K268" s="170"/>
      <c r="L268" s="33"/>
      <c r="M268" s="171" t="s">
        <v>1</v>
      </c>
      <c r="N268" s="137" t="s">
        <v>44</v>
      </c>
      <c r="P268" s="172">
        <f>O268*H268</f>
        <v>0</v>
      </c>
      <c r="Q268" s="172">
        <v>0</v>
      </c>
      <c r="R268" s="172">
        <f>Q268*H268</f>
        <v>0</v>
      </c>
      <c r="S268" s="172">
        <v>0</v>
      </c>
      <c r="T268" s="173">
        <f>S268*H268</f>
        <v>0</v>
      </c>
      <c r="AR268" s="174" t="s">
        <v>167</v>
      </c>
      <c r="AT268" s="174" t="s">
        <v>163</v>
      </c>
      <c r="AU268" s="174" t="s">
        <v>89</v>
      </c>
      <c r="AY268" s="16" t="s">
        <v>161</v>
      </c>
      <c r="BE268" s="102">
        <f>IF(N268="základná",J268,0)</f>
        <v>0</v>
      </c>
      <c r="BF268" s="102">
        <f>IF(N268="znížená",J268,0)</f>
        <v>0</v>
      </c>
      <c r="BG268" s="102">
        <f>IF(N268="zákl. prenesená",J268,0)</f>
        <v>0</v>
      </c>
      <c r="BH268" s="102">
        <f>IF(N268="zníž. prenesená",J268,0)</f>
        <v>0</v>
      </c>
      <c r="BI268" s="102">
        <f>IF(N268="nulová",J268,0)</f>
        <v>0</v>
      </c>
      <c r="BJ268" s="16" t="s">
        <v>89</v>
      </c>
      <c r="BK268" s="102">
        <f>ROUND(I268*H268,2)</f>
        <v>0</v>
      </c>
      <c r="BL268" s="16" t="s">
        <v>167</v>
      </c>
      <c r="BM268" s="174" t="s">
        <v>366</v>
      </c>
    </row>
    <row r="269" spans="2:65" s="1" customFormat="1" ht="24.2" customHeight="1">
      <c r="B269" s="33"/>
      <c r="C269" s="163" t="s">
        <v>367</v>
      </c>
      <c r="D269" s="163" t="s">
        <v>163</v>
      </c>
      <c r="E269" s="164" t="s">
        <v>368</v>
      </c>
      <c r="F269" s="165" t="s">
        <v>369</v>
      </c>
      <c r="G269" s="166" t="s">
        <v>207</v>
      </c>
      <c r="H269" s="167">
        <v>63.496000000000002</v>
      </c>
      <c r="I269" s="168"/>
      <c r="J269" s="169">
        <f>ROUND(I269*H269,2)</f>
        <v>0</v>
      </c>
      <c r="K269" s="170"/>
      <c r="L269" s="33"/>
      <c r="M269" s="171" t="s">
        <v>1</v>
      </c>
      <c r="N269" s="137" t="s">
        <v>44</v>
      </c>
      <c r="P269" s="172">
        <f>O269*H269</f>
        <v>0</v>
      </c>
      <c r="Q269" s="172">
        <v>0</v>
      </c>
      <c r="R269" s="172">
        <f>Q269*H269</f>
        <v>0</v>
      </c>
      <c r="S269" s="172">
        <v>0</v>
      </c>
      <c r="T269" s="173">
        <f>S269*H269</f>
        <v>0</v>
      </c>
      <c r="AR269" s="174" t="s">
        <v>167</v>
      </c>
      <c r="AT269" s="174" t="s">
        <v>163</v>
      </c>
      <c r="AU269" s="174" t="s">
        <v>89</v>
      </c>
      <c r="AY269" s="16" t="s">
        <v>161</v>
      </c>
      <c r="BE269" s="102">
        <f>IF(N269="základná",J269,0)</f>
        <v>0</v>
      </c>
      <c r="BF269" s="102">
        <f>IF(N269="znížená",J269,0)</f>
        <v>0</v>
      </c>
      <c r="BG269" s="102">
        <f>IF(N269="zákl. prenesená",J269,0)</f>
        <v>0</v>
      </c>
      <c r="BH269" s="102">
        <f>IF(N269="zníž. prenesená",J269,0)</f>
        <v>0</v>
      </c>
      <c r="BI269" s="102">
        <f>IF(N269="nulová",J269,0)</f>
        <v>0</v>
      </c>
      <c r="BJ269" s="16" t="s">
        <v>89</v>
      </c>
      <c r="BK269" s="102">
        <f>ROUND(I269*H269,2)</f>
        <v>0</v>
      </c>
      <c r="BL269" s="16" t="s">
        <v>167</v>
      </c>
      <c r="BM269" s="174" t="s">
        <v>370</v>
      </c>
    </row>
    <row r="270" spans="2:65" s="11" customFormat="1" ht="22.9" customHeight="1">
      <c r="B270" s="152"/>
      <c r="D270" s="153" t="s">
        <v>77</v>
      </c>
      <c r="E270" s="161" t="s">
        <v>371</v>
      </c>
      <c r="F270" s="161" t="s">
        <v>372</v>
      </c>
      <c r="I270" s="155"/>
      <c r="J270" s="162">
        <f>BK270</f>
        <v>0</v>
      </c>
      <c r="L270" s="152"/>
      <c r="M270" s="156"/>
      <c r="P270" s="157">
        <f>P271</f>
        <v>0</v>
      </c>
      <c r="R270" s="157">
        <f>R271</f>
        <v>0</v>
      </c>
      <c r="T270" s="158">
        <f>T271</f>
        <v>0</v>
      </c>
      <c r="AR270" s="153" t="s">
        <v>85</v>
      </c>
      <c r="AT270" s="159" t="s">
        <v>77</v>
      </c>
      <c r="AU270" s="159" t="s">
        <v>85</v>
      </c>
      <c r="AY270" s="153" t="s">
        <v>161</v>
      </c>
      <c r="BK270" s="160">
        <f>BK271</f>
        <v>0</v>
      </c>
    </row>
    <row r="271" spans="2:65" s="1" customFormat="1" ht="24.2" customHeight="1">
      <c r="B271" s="33"/>
      <c r="C271" s="163" t="s">
        <v>373</v>
      </c>
      <c r="D271" s="163" t="s">
        <v>163</v>
      </c>
      <c r="E271" s="164" t="s">
        <v>374</v>
      </c>
      <c r="F271" s="165" t="s">
        <v>375</v>
      </c>
      <c r="G271" s="166" t="s">
        <v>207</v>
      </c>
      <c r="H271" s="167">
        <v>92.805000000000007</v>
      </c>
      <c r="I271" s="168"/>
      <c r="J271" s="169">
        <f>ROUND(I271*H271,2)</f>
        <v>0</v>
      </c>
      <c r="K271" s="170"/>
      <c r="L271" s="33"/>
      <c r="M271" s="171" t="s">
        <v>1</v>
      </c>
      <c r="N271" s="137" t="s">
        <v>44</v>
      </c>
      <c r="P271" s="172">
        <f>O271*H271</f>
        <v>0</v>
      </c>
      <c r="Q271" s="172">
        <v>0</v>
      </c>
      <c r="R271" s="172">
        <f>Q271*H271</f>
        <v>0</v>
      </c>
      <c r="S271" s="172">
        <v>0</v>
      </c>
      <c r="T271" s="173">
        <f>S271*H271</f>
        <v>0</v>
      </c>
      <c r="AR271" s="174" t="s">
        <v>167</v>
      </c>
      <c r="AT271" s="174" t="s">
        <v>163</v>
      </c>
      <c r="AU271" s="174" t="s">
        <v>89</v>
      </c>
      <c r="AY271" s="16" t="s">
        <v>161</v>
      </c>
      <c r="BE271" s="102">
        <f>IF(N271="základná",J271,0)</f>
        <v>0</v>
      </c>
      <c r="BF271" s="102">
        <f>IF(N271="znížená",J271,0)</f>
        <v>0</v>
      </c>
      <c r="BG271" s="102">
        <f>IF(N271="zákl. prenesená",J271,0)</f>
        <v>0</v>
      </c>
      <c r="BH271" s="102">
        <f>IF(N271="zníž. prenesená",J271,0)</f>
        <v>0</v>
      </c>
      <c r="BI271" s="102">
        <f>IF(N271="nulová",J271,0)</f>
        <v>0</v>
      </c>
      <c r="BJ271" s="16" t="s">
        <v>89</v>
      </c>
      <c r="BK271" s="102">
        <f>ROUND(I271*H271,2)</f>
        <v>0</v>
      </c>
      <c r="BL271" s="16" t="s">
        <v>167</v>
      </c>
      <c r="BM271" s="174" t="s">
        <v>376</v>
      </c>
    </row>
    <row r="272" spans="2:65" s="11" customFormat="1" ht="25.9" customHeight="1">
      <c r="B272" s="152"/>
      <c r="D272" s="153" t="s">
        <v>77</v>
      </c>
      <c r="E272" s="154" t="s">
        <v>377</v>
      </c>
      <c r="F272" s="154" t="s">
        <v>378</v>
      </c>
      <c r="I272" s="155"/>
      <c r="J272" s="135">
        <f>BK272</f>
        <v>0</v>
      </c>
      <c r="L272" s="152"/>
      <c r="M272" s="156"/>
      <c r="P272" s="157">
        <f>P273+P281+P297+P305</f>
        <v>0</v>
      </c>
      <c r="R272" s="157">
        <f>R273+R281+R297+R305</f>
        <v>1.0642770799999999</v>
      </c>
      <c r="T272" s="158">
        <f>T273+T281+T297+T305</f>
        <v>2.5409999999999999</v>
      </c>
      <c r="AR272" s="153" t="s">
        <v>89</v>
      </c>
      <c r="AT272" s="159" t="s">
        <v>77</v>
      </c>
      <c r="AU272" s="159" t="s">
        <v>78</v>
      </c>
      <c r="AY272" s="153" t="s">
        <v>161</v>
      </c>
      <c r="BK272" s="160">
        <f>BK273+BK281+BK297+BK305</f>
        <v>0</v>
      </c>
    </row>
    <row r="273" spans="2:65" s="11" customFormat="1" ht="22.9" customHeight="1">
      <c r="B273" s="152"/>
      <c r="D273" s="153" t="s">
        <v>77</v>
      </c>
      <c r="E273" s="161" t="s">
        <v>379</v>
      </c>
      <c r="F273" s="161" t="s">
        <v>380</v>
      </c>
      <c r="I273" s="155"/>
      <c r="J273" s="162">
        <f>BK273</f>
        <v>0</v>
      </c>
      <c r="L273" s="152"/>
      <c r="M273" s="156"/>
      <c r="P273" s="157">
        <f>SUM(P274:P280)</f>
        <v>0</v>
      </c>
      <c r="R273" s="157">
        <f>SUM(R274:R280)</f>
        <v>7.2450000000000006E-3</v>
      </c>
      <c r="T273" s="158">
        <f>SUM(T274:T280)</f>
        <v>0</v>
      </c>
      <c r="AR273" s="153" t="s">
        <v>89</v>
      </c>
      <c r="AT273" s="159" t="s">
        <v>77</v>
      </c>
      <c r="AU273" s="159" t="s">
        <v>85</v>
      </c>
      <c r="AY273" s="153" t="s">
        <v>161</v>
      </c>
      <c r="BK273" s="160">
        <f>SUM(BK274:BK280)</f>
        <v>0</v>
      </c>
    </row>
    <row r="274" spans="2:65" s="1" customFormat="1" ht="24.2" customHeight="1">
      <c r="B274" s="33"/>
      <c r="C274" s="163" t="s">
        <v>381</v>
      </c>
      <c r="D274" s="163" t="s">
        <v>163</v>
      </c>
      <c r="E274" s="164" t="s">
        <v>382</v>
      </c>
      <c r="F274" s="165" t="s">
        <v>383</v>
      </c>
      <c r="G274" s="166" t="s">
        <v>166</v>
      </c>
      <c r="H274" s="167">
        <v>63</v>
      </c>
      <c r="I274" s="168"/>
      <c r="J274" s="169">
        <f>ROUND(I274*H274,2)</f>
        <v>0</v>
      </c>
      <c r="K274" s="170"/>
      <c r="L274" s="33"/>
      <c r="M274" s="171" t="s">
        <v>1</v>
      </c>
      <c r="N274" s="137" t="s">
        <v>44</v>
      </c>
      <c r="P274" s="172">
        <f>O274*H274</f>
        <v>0</v>
      </c>
      <c r="Q274" s="172">
        <v>0</v>
      </c>
      <c r="R274" s="172">
        <f>Q274*H274</f>
        <v>0</v>
      </c>
      <c r="S274" s="172">
        <v>0</v>
      </c>
      <c r="T274" s="173">
        <f>S274*H274</f>
        <v>0</v>
      </c>
      <c r="AR274" s="174" t="s">
        <v>248</v>
      </c>
      <c r="AT274" s="174" t="s">
        <v>163</v>
      </c>
      <c r="AU274" s="174" t="s">
        <v>89</v>
      </c>
      <c r="AY274" s="16" t="s">
        <v>161</v>
      </c>
      <c r="BE274" s="102">
        <f>IF(N274="základná",J274,0)</f>
        <v>0</v>
      </c>
      <c r="BF274" s="102">
        <f>IF(N274="znížená",J274,0)</f>
        <v>0</v>
      </c>
      <c r="BG274" s="102">
        <f>IF(N274="zákl. prenesená",J274,0)</f>
        <v>0</v>
      </c>
      <c r="BH274" s="102">
        <f>IF(N274="zníž. prenesená",J274,0)</f>
        <v>0</v>
      </c>
      <c r="BI274" s="102">
        <f>IF(N274="nulová",J274,0)</f>
        <v>0</v>
      </c>
      <c r="BJ274" s="16" t="s">
        <v>89</v>
      </c>
      <c r="BK274" s="102">
        <f>ROUND(I274*H274,2)</f>
        <v>0</v>
      </c>
      <c r="BL274" s="16" t="s">
        <v>248</v>
      </c>
      <c r="BM274" s="174" t="s">
        <v>384</v>
      </c>
    </row>
    <row r="275" spans="2:65" s="12" customFormat="1" ht="22.5">
      <c r="B275" s="175"/>
      <c r="D275" s="176" t="s">
        <v>169</v>
      </c>
      <c r="E275" s="177" t="s">
        <v>1</v>
      </c>
      <c r="F275" s="178" t="s">
        <v>170</v>
      </c>
      <c r="H275" s="177" t="s">
        <v>1</v>
      </c>
      <c r="I275" s="179"/>
      <c r="L275" s="175"/>
      <c r="M275" s="180"/>
      <c r="T275" s="181"/>
      <c r="AT275" s="177" t="s">
        <v>169</v>
      </c>
      <c r="AU275" s="177" t="s">
        <v>89</v>
      </c>
      <c r="AV275" s="12" t="s">
        <v>85</v>
      </c>
      <c r="AW275" s="12" t="s">
        <v>33</v>
      </c>
      <c r="AX275" s="12" t="s">
        <v>78</v>
      </c>
      <c r="AY275" s="177" t="s">
        <v>161</v>
      </c>
    </row>
    <row r="276" spans="2:65" s="13" customFormat="1" ht="11.25">
      <c r="B276" s="182"/>
      <c r="D276" s="176" t="s">
        <v>169</v>
      </c>
      <c r="E276" s="183" t="s">
        <v>1</v>
      </c>
      <c r="F276" s="184" t="s">
        <v>385</v>
      </c>
      <c r="H276" s="185">
        <v>63</v>
      </c>
      <c r="I276" s="186"/>
      <c r="L276" s="182"/>
      <c r="M276" s="187"/>
      <c r="T276" s="188"/>
      <c r="AT276" s="183" t="s">
        <v>169</v>
      </c>
      <c r="AU276" s="183" t="s">
        <v>89</v>
      </c>
      <c r="AV276" s="13" t="s">
        <v>89</v>
      </c>
      <c r="AW276" s="13" t="s">
        <v>33</v>
      </c>
      <c r="AX276" s="13" t="s">
        <v>78</v>
      </c>
      <c r="AY276" s="183" t="s">
        <v>161</v>
      </c>
    </row>
    <row r="277" spans="2:65" s="14" customFormat="1" ht="11.25">
      <c r="B277" s="189"/>
      <c r="D277" s="176" t="s">
        <v>169</v>
      </c>
      <c r="E277" s="190" t="s">
        <v>1</v>
      </c>
      <c r="F277" s="191" t="s">
        <v>173</v>
      </c>
      <c r="H277" s="192">
        <v>63</v>
      </c>
      <c r="I277" s="193"/>
      <c r="L277" s="189"/>
      <c r="M277" s="194"/>
      <c r="T277" s="195"/>
      <c r="AT277" s="190" t="s">
        <v>169</v>
      </c>
      <c r="AU277" s="190" t="s">
        <v>89</v>
      </c>
      <c r="AV277" s="14" t="s">
        <v>167</v>
      </c>
      <c r="AW277" s="14" t="s">
        <v>33</v>
      </c>
      <c r="AX277" s="14" t="s">
        <v>85</v>
      </c>
      <c r="AY277" s="190" t="s">
        <v>161</v>
      </c>
    </row>
    <row r="278" spans="2:65" s="1" customFormat="1" ht="16.5" customHeight="1">
      <c r="B278" s="33"/>
      <c r="C278" s="196" t="s">
        <v>386</v>
      </c>
      <c r="D278" s="196" t="s">
        <v>216</v>
      </c>
      <c r="E278" s="197" t="s">
        <v>387</v>
      </c>
      <c r="F278" s="198" t="s">
        <v>388</v>
      </c>
      <c r="G278" s="199" t="s">
        <v>166</v>
      </c>
      <c r="H278" s="200">
        <v>72.45</v>
      </c>
      <c r="I278" s="201"/>
      <c r="J278" s="202">
        <f>ROUND(I278*H278,2)</f>
        <v>0</v>
      </c>
      <c r="K278" s="203"/>
      <c r="L278" s="204"/>
      <c r="M278" s="205" t="s">
        <v>1</v>
      </c>
      <c r="N278" s="206" t="s">
        <v>44</v>
      </c>
      <c r="P278" s="172">
        <f>O278*H278</f>
        <v>0</v>
      </c>
      <c r="Q278" s="172">
        <v>1E-4</v>
      </c>
      <c r="R278" s="172">
        <f>Q278*H278</f>
        <v>7.2450000000000006E-3</v>
      </c>
      <c r="S278" s="172">
        <v>0</v>
      </c>
      <c r="T278" s="173">
        <f>S278*H278</f>
        <v>0</v>
      </c>
      <c r="AR278" s="174" t="s">
        <v>322</v>
      </c>
      <c r="AT278" s="174" t="s">
        <v>216</v>
      </c>
      <c r="AU278" s="174" t="s">
        <v>89</v>
      </c>
      <c r="AY278" s="16" t="s">
        <v>161</v>
      </c>
      <c r="BE278" s="102">
        <f>IF(N278="základná",J278,0)</f>
        <v>0</v>
      </c>
      <c r="BF278" s="102">
        <f>IF(N278="znížená",J278,0)</f>
        <v>0</v>
      </c>
      <c r="BG278" s="102">
        <f>IF(N278="zákl. prenesená",J278,0)</f>
        <v>0</v>
      </c>
      <c r="BH278" s="102">
        <f>IF(N278="zníž. prenesená",J278,0)</f>
        <v>0</v>
      </c>
      <c r="BI278" s="102">
        <f>IF(N278="nulová",J278,0)</f>
        <v>0</v>
      </c>
      <c r="BJ278" s="16" t="s">
        <v>89</v>
      </c>
      <c r="BK278" s="102">
        <f>ROUND(I278*H278,2)</f>
        <v>0</v>
      </c>
      <c r="BL278" s="16" t="s">
        <v>248</v>
      </c>
      <c r="BM278" s="174" t="s">
        <v>389</v>
      </c>
    </row>
    <row r="279" spans="2:65" s="13" customFormat="1" ht="11.25">
      <c r="B279" s="182"/>
      <c r="D279" s="176" t="s">
        <v>169</v>
      </c>
      <c r="F279" s="184" t="s">
        <v>390</v>
      </c>
      <c r="H279" s="185">
        <v>72.45</v>
      </c>
      <c r="I279" s="186"/>
      <c r="L279" s="182"/>
      <c r="M279" s="187"/>
      <c r="T279" s="188"/>
      <c r="AT279" s="183" t="s">
        <v>169</v>
      </c>
      <c r="AU279" s="183" t="s">
        <v>89</v>
      </c>
      <c r="AV279" s="13" t="s">
        <v>89</v>
      </c>
      <c r="AW279" s="13" t="s">
        <v>4</v>
      </c>
      <c r="AX279" s="13" t="s">
        <v>85</v>
      </c>
      <c r="AY279" s="183" t="s">
        <v>161</v>
      </c>
    </row>
    <row r="280" spans="2:65" s="1" customFormat="1" ht="24.2" customHeight="1">
      <c r="B280" s="33"/>
      <c r="C280" s="163" t="s">
        <v>391</v>
      </c>
      <c r="D280" s="163" t="s">
        <v>163</v>
      </c>
      <c r="E280" s="164" t="s">
        <v>392</v>
      </c>
      <c r="F280" s="165" t="s">
        <v>393</v>
      </c>
      <c r="G280" s="166" t="s">
        <v>394</v>
      </c>
      <c r="H280" s="167"/>
      <c r="I280" s="168"/>
      <c r="J280" s="169">
        <f>ROUND(I280*H280,2)</f>
        <v>0</v>
      </c>
      <c r="K280" s="170"/>
      <c r="L280" s="33"/>
      <c r="M280" s="171" t="s">
        <v>1</v>
      </c>
      <c r="N280" s="137" t="s">
        <v>44</v>
      </c>
      <c r="P280" s="172">
        <f>O280*H280</f>
        <v>0</v>
      </c>
      <c r="Q280" s="172">
        <v>0</v>
      </c>
      <c r="R280" s="172">
        <f>Q280*H280</f>
        <v>0</v>
      </c>
      <c r="S280" s="172">
        <v>0</v>
      </c>
      <c r="T280" s="173">
        <f>S280*H280</f>
        <v>0</v>
      </c>
      <c r="AR280" s="174" t="s">
        <v>248</v>
      </c>
      <c r="AT280" s="174" t="s">
        <v>163</v>
      </c>
      <c r="AU280" s="174" t="s">
        <v>89</v>
      </c>
      <c r="AY280" s="16" t="s">
        <v>161</v>
      </c>
      <c r="BE280" s="102">
        <f>IF(N280="základná",J280,0)</f>
        <v>0</v>
      </c>
      <c r="BF280" s="102">
        <f>IF(N280="znížená",J280,0)</f>
        <v>0</v>
      </c>
      <c r="BG280" s="102">
        <f>IF(N280="zákl. prenesená",J280,0)</f>
        <v>0</v>
      </c>
      <c r="BH280" s="102">
        <f>IF(N280="zníž. prenesená",J280,0)</f>
        <v>0</v>
      </c>
      <c r="BI280" s="102">
        <f>IF(N280="nulová",J280,0)</f>
        <v>0</v>
      </c>
      <c r="BJ280" s="16" t="s">
        <v>89</v>
      </c>
      <c r="BK280" s="102">
        <f>ROUND(I280*H280,2)</f>
        <v>0</v>
      </c>
      <c r="BL280" s="16" t="s">
        <v>248</v>
      </c>
      <c r="BM280" s="174" t="s">
        <v>395</v>
      </c>
    </row>
    <row r="281" spans="2:65" s="11" customFormat="1" ht="22.9" customHeight="1">
      <c r="B281" s="152"/>
      <c r="D281" s="153" t="s">
        <v>77</v>
      </c>
      <c r="E281" s="161" t="s">
        <v>396</v>
      </c>
      <c r="F281" s="161" t="s">
        <v>397</v>
      </c>
      <c r="I281" s="155"/>
      <c r="J281" s="162">
        <f>BK281</f>
        <v>0</v>
      </c>
      <c r="L281" s="152"/>
      <c r="M281" s="156"/>
      <c r="P281" s="157">
        <f>SUM(P282:P296)</f>
        <v>0</v>
      </c>
      <c r="R281" s="157">
        <f>SUM(R282:R296)</f>
        <v>0.84411533000000005</v>
      </c>
      <c r="T281" s="158">
        <f>SUM(T282:T296)</f>
        <v>2.5409999999999999</v>
      </c>
      <c r="AR281" s="153" t="s">
        <v>89</v>
      </c>
      <c r="AT281" s="159" t="s">
        <v>77</v>
      </c>
      <c r="AU281" s="159" t="s">
        <v>85</v>
      </c>
      <c r="AY281" s="153" t="s">
        <v>161</v>
      </c>
      <c r="BK281" s="160">
        <f>SUM(BK282:BK296)</f>
        <v>0</v>
      </c>
    </row>
    <row r="282" spans="2:65" s="1" customFormat="1" ht="16.5" customHeight="1">
      <c r="B282" s="33"/>
      <c r="C282" s="163" t="s">
        <v>398</v>
      </c>
      <c r="D282" s="163" t="s">
        <v>163</v>
      </c>
      <c r="E282" s="164" t="s">
        <v>399</v>
      </c>
      <c r="F282" s="165" t="s">
        <v>400</v>
      </c>
      <c r="G282" s="166" t="s">
        <v>401</v>
      </c>
      <c r="H282" s="167">
        <v>661.5</v>
      </c>
      <c r="I282" s="168"/>
      <c r="J282" s="169">
        <f>ROUND(I282*H282,2)</f>
        <v>0</v>
      </c>
      <c r="K282" s="170"/>
      <c r="L282" s="33"/>
      <c r="M282" s="171" t="s">
        <v>1</v>
      </c>
      <c r="N282" s="137" t="s">
        <v>44</v>
      </c>
      <c r="P282" s="172">
        <f>O282*H282</f>
        <v>0</v>
      </c>
      <c r="Q282" s="172">
        <v>4.5899999999999998E-5</v>
      </c>
      <c r="R282" s="172">
        <f>Q282*H282</f>
        <v>3.0362849999999997E-2</v>
      </c>
      <c r="S282" s="172">
        <v>0</v>
      </c>
      <c r="T282" s="173">
        <f>S282*H282</f>
        <v>0</v>
      </c>
      <c r="AR282" s="174" t="s">
        <v>248</v>
      </c>
      <c r="AT282" s="174" t="s">
        <v>163</v>
      </c>
      <c r="AU282" s="174" t="s">
        <v>89</v>
      </c>
      <c r="AY282" s="16" t="s">
        <v>161</v>
      </c>
      <c r="BE282" s="102">
        <f>IF(N282="základná",J282,0)</f>
        <v>0</v>
      </c>
      <c r="BF282" s="102">
        <f>IF(N282="znížená",J282,0)</f>
        <v>0</v>
      </c>
      <c r="BG282" s="102">
        <f>IF(N282="zákl. prenesená",J282,0)</f>
        <v>0</v>
      </c>
      <c r="BH282" s="102">
        <f>IF(N282="zníž. prenesená",J282,0)</f>
        <v>0</v>
      </c>
      <c r="BI282" s="102">
        <f>IF(N282="nulová",J282,0)</f>
        <v>0</v>
      </c>
      <c r="BJ282" s="16" t="s">
        <v>89</v>
      </c>
      <c r="BK282" s="102">
        <f>ROUND(I282*H282,2)</f>
        <v>0</v>
      </c>
      <c r="BL282" s="16" t="s">
        <v>248</v>
      </c>
      <c r="BM282" s="174" t="s">
        <v>402</v>
      </c>
    </row>
    <row r="283" spans="2:65" s="12" customFormat="1" ht="22.5">
      <c r="B283" s="175"/>
      <c r="D283" s="176" t="s">
        <v>169</v>
      </c>
      <c r="E283" s="177" t="s">
        <v>1</v>
      </c>
      <c r="F283" s="178" t="s">
        <v>170</v>
      </c>
      <c r="H283" s="177" t="s">
        <v>1</v>
      </c>
      <c r="I283" s="179"/>
      <c r="L283" s="175"/>
      <c r="M283" s="180"/>
      <c r="T283" s="181"/>
      <c r="AT283" s="177" t="s">
        <v>169</v>
      </c>
      <c r="AU283" s="177" t="s">
        <v>89</v>
      </c>
      <c r="AV283" s="12" t="s">
        <v>85</v>
      </c>
      <c r="AW283" s="12" t="s">
        <v>33</v>
      </c>
      <c r="AX283" s="12" t="s">
        <v>78</v>
      </c>
      <c r="AY283" s="177" t="s">
        <v>161</v>
      </c>
    </row>
    <row r="284" spans="2:65" s="13" customFormat="1" ht="22.5">
      <c r="B284" s="182"/>
      <c r="D284" s="176" t="s">
        <v>169</v>
      </c>
      <c r="E284" s="183" t="s">
        <v>1</v>
      </c>
      <c r="F284" s="184" t="s">
        <v>403</v>
      </c>
      <c r="H284" s="185">
        <v>661.5</v>
      </c>
      <c r="I284" s="186"/>
      <c r="L284" s="182"/>
      <c r="M284" s="187"/>
      <c r="T284" s="188"/>
      <c r="AT284" s="183" t="s">
        <v>169</v>
      </c>
      <c r="AU284" s="183" t="s">
        <v>89</v>
      </c>
      <c r="AV284" s="13" t="s">
        <v>89</v>
      </c>
      <c r="AW284" s="13" t="s">
        <v>33</v>
      </c>
      <c r="AX284" s="13" t="s">
        <v>78</v>
      </c>
      <c r="AY284" s="183" t="s">
        <v>161</v>
      </c>
    </row>
    <row r="285" spans="2:65" s="14" customFormat="1" ht="11.25">
      <c r="B285" s="189"/>
      <c r="D285" s="176" t="s">
        <v>169</v>
      </c>
      <c r="E285" s="190" t="s">
        <v>1</v>
      </c>
      <c r="F285" s="191" t="s">
        <v>173</v>
      </c>
      <c r="H285" s="192">
        <v>661.5</v>
      </c>
      <c r="I285" s="193"/>
      <c r="L285" s="189"/>
      <c r="M285" s="194"/>
      <c r="T285" s="195"/>
      <c r="AT285" s="190" t="s">
        <v>169</v>
      </c>
      <c r="AU285" s="190" t="s">
        <v>89</v>
      </c>
      <c r="AV285" s="14" t="s">
        <v>167</v>
      </c>
      <c r="AW285" s="14" t="s">
        <v>33</v>
      </c>
      <c r="AX285" s="14" t="s">
        <v>85</v>
      </c>
      <c r="AY285" s="190" t="s">
        <v>161</v>
      </c>
    </row>
    <row r="286" spans="2:65" s="1" customFormat="1" ht="33" customHeight="1">
      <c r="B286" s="33"/>
      <c r="C286" s="196" t="s">
        <v>404</v>
      </c>
      <c r="D286" s="196" t="s">
        <v>216</v>
      </c>
      <c r="E286" s="197" t="s">
        <v>405</v>
      </c>
      <c r="F286" s="198" t="s">
        <v>406</v>
      </c>
      <c r="G286" s="199" t="s">
        <v>207</v>
      </c>
      <c r="H286" s="200">
        <v>0.69499999999999995</v>
      </c>
      <c r="I286" s="201"/>
      <c r="J286" s="202">
        <f>ROUND(I286*H286,2)</f>
        <v>0</v>
      </c>
      <c r="K286" s="203"/>
      <c r="L286" s="204"/>
      <c r="M286" s="205" t="s">
        <v>1</v>
      </c>
      <c r="N286" s="206" t="s">
        <v>44</v>
      </c>
      <c r="P286" s="172">
        <f>O286*H286</f>
        <v>0</v>
      </c>
      <c r="Q286" s="172">
        <v>1</v>
      </c>
      <c r="R286" s="172">
        <f>Q286*H286</f>
        <v>0.69499999999999995</v>
      </c>
      <c r="S286" s="172">
        <v>0</v>
      </c>
      <c r="T286" s="173">
        <f>S286*H286</f>
        <v>0</v>
      </c>
      <c r="AR286" s="174" t="s">
        <v>322</v>
      </c>
      <c r="AT286" s="174" t="s">
        <v>216</v>
      </c>
      <c r="AU286" s="174" t="s">
        <v>89</v>
      </c>
      <c r="AY286" s="16" t="s">
        <v>161</v>
      </c>
      <c r="BE286" s="102">
        <f>IF(N286="základná",J286,0)</f>
        <v>0</v>
      </c>
      <c r="BF286" s="102">
        <f>IF(N286="znížená",J286,0)</f>
        <v>0</v>
      </c>
      <c r="BG286" s="102">
        <f>IF(N286="zákl. prenesená",J286,0)</f>
        <v>0</v>
      </c>
      <c r="BH286" s="102">
        <f>IF(N286="zníž. prenesená",J286,0)</f>
        <v>0</v>
      </c>
      <c r="BI286" s="102">
        <f>IF(N286="nulová",J286,0)</f>
        <v>0</v>
      </c>
      <c r="BJ286" s="16" t="s">
        <v>89</v>
      </c>
      <c r="BK286" s="102">
        <f>ROUND(I286*H286,2)</f>
        <v>0</v>
      </c>
      <c r="BL286" s="16" t="s">
        <v>248</v>
      </c>
      <c r="BM286" s="174" t="s">
        <v>407</v>
      </c>
    </row>
    <row r="287" spans="2:65" s="13" customFormat="1" ht="11.25">
      <c r="B287" s="182"/>
      <c r="D287" s="176" t="s">
        <v>169</v>
      </c>
      <c r="F287" s="184" t="s">
        <v>408</v>
      </c>
      <c r="H287" s="185">
        <v>0.69499999999999995</v>
      </c>
      <c r="I287" s="186"/>
      <c r="L287" s="182"/>
      <c r="M287" s="187"/>
      <c r="T287" s="188"/>
      <c r="AT287" s="183" t="s">
        <v>169</v>
      </c>
      <c r="AU287" s="183" t="s">
        <v>89</v>
      </c>
      <c r="AV287" s="13" t="s">
        <v>89</v>
      </c>
      <c r="AW287" s="13" t="s">
        <v>4</v>
      </c>
      <c r="AX287" s="13" t="s">
        <v>85</v>
      </c>
      <c r="AY287" s="183" t="s">
        <v>161</v>
      </c>
    </row>
    <row r="288" spans="2:65" s="1" customFormat="1" ht="37.9" customHeight="1">
      <c r="B288" s="33"/>
      <c r="C288" s="163" t="s">
        <v>409</v>
      </c>
      <c r="D288" s="163" t="s">
        <v>163</v>
      </c>
      <c r="E288" s="164" t="s">
        <v>410</v>
      </c>
      <c r="F288" s="165" t="s">
        <v>411</v>
      </c>
      <c r="G288" s="166" t="s">
        <v>176</v>
      </c>
      <c r="H288" s="167">
        <v>46.2</v>
      </c>
      <c r="I288" s="168"/>
      <c r="J288" s="169">
        <f>ROUND(I288*H288,2)</f>
        <v>0</v>
      </c>
      <c r="K288" s="170"/>
      <c r="L288" s="33"/>
      <c r="M288" s="171" t="s">
        <v>1</v>
      </c>
      <c r="N288" s="137" t="s">
        <v>44</v>
      </c>
      <c r="P288" s="172">
        <f>O288*H288</f>
        <v>0</v>
      </c>
      <c r="Q288" s="172">
        <v>4.5899999999999998E-5</v>
      </c>
      <c r="R288" s="172">
        <f>Q288*H288</f>
        <v>2.1205799999999999E-3</v>
      </c>
      <c r="S288" s="172">
        <v>0</v>
      </c>
      <c r="T288" s="173">
        <f>S288*H288</f>
        <v>0</v>
      </c>
      <c r="AR288" s="174" t="s">
        <v>248</v>
      </c>
      <c r="AT288" s="174" t="s">
        <v>163</v>
      </c>
      <c r="AU288" s="174" t="s">
        <v>89</v>
      </c>
      <c r="AY288" s="16" t="s">
        <v>161</v>
      </c>
      <c r="BE288" s="102">
        <f>IF(N288="základná",J288,0)</f>
        <v>0</v>
      </c>
      <c r="BF288" s="102">
        <f>IF(N288="znížená",J288,0)</f>
        <v>0</v>
      </c>
      <c r="BG288" s="102">
        <f>IF(N288="zákl. prenesená",J288,0)</f>
        <v>0</v>
      </c>
      <c r="BH288" s="102">
        <f>IF(N288="zníž. prenesená",J288,0)</f>
        <v>0</v>
      </c>
      <c r="BI288" s="102">
        <f>IF(N288="nulová",J288,0)</f>
        <v>0</v>
      </c>
      <c r="BJ288" s="16" t="s">
        <v>89</v>
      </c>
      <c r="BK288" s="102">
        <f>ROUND(I288*H288,2)</f>
        <v>0</v>
      </c>
      <c r="BL288" s="16" t="s">
        <v>248</v>
      </c>
      <c r="BM288" s="174" t="s">
        <v>412</v>
      </c>
    </row>
    <row r="289" spans="2:65" s="12" customFormat="1" ht="22.5">
      <c r="B289" s="175"/>
      <c r="D289" s="176" t="s">
        <v>169</v>
      </c>
      <c r="E289" s="177" t="s">
        <v>1</v>
      </c>
      <c r="F289" s="178" t="s">
        <v>170</v>
      </c>
      <c r="H289" s="177" t="s">
        <v>1</v>
      </c>
      <c r="I289" s="179"/>
      <c r="L289" s="175"/>
      <c r="M289" s="180"/>
      <c r="T289" s="181"/>
      <c r="AT289" s="177" t="s">
        <v>169</v>
      </c>
      <c r="AU289" s="177" t="s">
        <v>89</v>
      </c>
      <c r="AV289" s="12" t="s">
        <v>85</v>
      </c>
      <c r="AW289" s="12" t="s">
        <v>33</v>
      </c>
      <c r="AX289" s="12" t="s">
        <v>78</v>
      </c>
      <c r="AY289" s="177" t="s">
        <v>161</v>
      </c>
    </row>
    <row r="290" spans="2:65" s="13" customFormat="1" ht="11.25">
      <c r="B290" s="182"/>
      <c r="D290" s="176" t="s">
        <v>169</v>
      </c>
      <c r="E290" s="183" t="s">
        <v>1</v>
      </c>
      <c r="F290" s="184" t="s">
        <v>341</v>
      </c>
      <c r="H290" s="185">
        <v>46.2</v>
      </c>
      <c r="I290" s="186"/>
      <c r="L290" s="182"/>
      <c r="M290" s="187"/>
      <c r="T290" s="188"/>
      <c r="AT290" s="183" t="s">
        <v>169</v>
      </c>
      <c r="AU290" s="183" t="s">
        <v>89</v>
      </c>
      <c r="AV290" s="13" t="s">
        <v>89</v>
      </c>
      <c r="AW290" s="13" t="s">
        <v>33</v>
      </c>
      <c r="AX290" s="13" t="s">
        <v>78</v>
      </c>
      <c r="AY290" s="183" t="s">
        <v>161</v>
      </c>
    </row>
    <row r="291" spans="2:65" s="14" customFormat="1" ht="11.25">
      <c r="B291" s="189"/>
      <c r="D291" s="176" t="s">
        <v>169</v>
      </c>
      <c r="E291" s="190" t="s">
        <v>1</v>
      </c>
      <c r="F291" s="191" t="s">
        <v>173</v>
      </c>
      <c r="H291" s="192">
        <v>46.2</v>
      </c>
      <c r="I291" s="193"/>
      <c r="L291" s="189"/>
      <c r="M291" s="194"/>
      <c r="T291" s="195"/>
      <c r="AT291" s="190" t="s">
        <v>169</v>
      </c>
      <c r="AU291" s="190" t="s">
        <v>89</v>
      </c>
      <c r="AV291" s="14" t="s">
        <v>167</v>
      </c>
      <c r="AW291" s="14" t="s">
        <v>33</v>
      </c>
      <c r="AX291" s="14" t="s">
        <v>85</v>
      </c>
      <c r="AY291" s="190" t="s">
        <v>161</v>
      </c>
    </row>
    <row r="292" spans="2:65" s="1" customFormat="1" ht="33" customHeight="1">
      <c r="B292" s="33"/>
      <c r="C292" s="163" t="s">
        <v>413</v>
      </c>
      <c r="D292" s="163" t="s">
        <v>163</v>
      </c>
      <c r="E292" s="164" t="s">
        <v>414</v>
      </c>
      <c r="F292" s="165" t="s">
        <v>415</v>
      </c>
      <c r="G292" s="166" t="s">
        <v>401</v>
      </c>
      <c r="H292" s="167">
        <v>2541</v>
      </c>
      <c r="I292" s="168"/>
      <c r="J292" s="169">
        <f>ROUND(I292*H292,2)</f>
        <v>0</v>
      </c>
      <c r="K292" s="170"/>
      <c r="L292" s="33"/>
      <c r="M292" s="171" t="s">
        <v>1</v>
      </c>
      <c r="N292" s="137" t="s">
        <v>44</v>
      </c>
      <c r="P292" s="172">
        <f>O292*H292</f>
        <v>0</v>
      </c>
      <c r="Q292" s="172">
        <v>4.5899999999999998E-5</v>
      </c>
      <c r="R292" s="172">
        <f>Q292*H292</f>
        <v>0.1166319</v>
      </c>
      <c r="S292" s="172">
        <v>1E-3</v>
      </c>
      <c r="T292" s="173">
        <f>S292*H292</f>
        <v>2.5409999999999999</v>
      </c>
      <c r="AR292" s="174" t="s">
        <v>248</v>
      </c>
      <c r="AT292" s="174" t="s">
        <v>163</v>
      </c>
      <c r="AU292" s="174" t="s">
        <v>89</v>
      </c>
      <c r="AY292" s="16" t="s">
        <v>161</v>
      </c>
      <c r="BE292" s="102">
        <f>IF(N292="základná",J292,0)</f>
        <v>0</v>
      </c>
      <c r="BF292" s="102">
        <f>IF(N292="znížená",J292,0)</f>
        <v>0</v>
      </c>
      <c r="BG292" s="102">
        <f>IF(N292="zákl. prenesená",J292,0)</f>
        <v>0</v>
      </c>
      <c r="BH292" s="102">
        <f>IF(N292="zníž. prenesená",J292,0)</f>
        <v>0</v>
      </c>
      <c r="BI292" s="102">
        <f>IF(N292="nulová",J292,0)</f>
        <v>0</v>
      </c>
      <c r="BJ292" s="16" t="s">
        <v>89</v>
      </c>
      <c r="BK292" s="102">
        <f>ROUND(I292*H292,2)</f>
        <v>0</v>
      </c>
      <c r="BL292" s="16" t="s">
        <v>248</v>
      </c>
      <c r="BM292" s="174" t="s">
        <v>416</v>
      </c>
    </row>
    <row r="293" spans="2:65" s="12" customFormat="1" ht="22.5">
      <c r="B293" s="175"/>
      <c r="D293" s="176" t="s">
        <v>169</v>
      </c>
      <c r="E293" s="177" t="s">
        <v>1</v>
      </c>
      <c r="F293" s="178" t="s">
        <v>170</v>
      </c>
      <c r="H293" s="177" t="s">
        <v>1</v>
      </c>
      <c r="I293" s="179"/>
      <c r="L293" s="175"/>
      <c r="M293" s="180"/>
      <c r="T293" s="181"/>
      <c r="AT293" s="177" t="s">
        <v>169</v>
      </c>
      <c r="AU293" s="177" t="s">
        <v>89</v>
      </c>
      <c r="AV293" s="12" t="s">
        <v>85</v>
      </c>
      <c r="AW293" s="12" t="s">
        <v>33</v>
      </c>
      <c r="AX293" s="12" t="s">
        <v>78</v>
      </c>
      <c r="AY293" s="177" t="s">
        <v>161</v>
      </c>
    </row>
    <row r="294" spans="2:65" s="13" customFormat="1" ht="11.25">
      <c r="B294" s="182"/>
      <c r="D294" s="176" t="s">
        <v>169</v>
      </c>
      <c r="E294" s="183" t="s">
        <v>1</v>
      </c>
      <c r="F294" s="184" t="s">
        <v>417</v>
      </c>
      <c r="H294" s="185">
        <v>2541</v>
      </c>
      <c r="I294" s="186"/>
      <c r="L294" s="182"/>
      <c r="M294" s="187"/>
      <c r="T294" s="188"/>
      <c r="AT294" s="183" t="s">
        <v>169</v>
      </c>
      <c r="AU294" s="183" t="s">
        <v>89</v>
      </c>
      <c r="AV294" s="13" t="s">
        <v>89</v>
      </c>
      <c r="AW294" s="13" t="s">
        <v>33</v>
      </c>
      <c r="AX294" s="13" t="s">
        <v>78</v>
      </c>
      <c r="AY294" s="183" t="s">
        <v>161</v>
      </c>
    </row>
    <row r="295" spans="2:65" s="14" customFormat="1" ht="11.25">
      <c r="B295" s="189"/>
      <c r="D295" s="176" t="s">
        <v>169</v>
      </c>
      <c r="E295" s="190" t="s">
        <v>1</v>
      </c>
      <c r="F295" s="191" t="s">
        <v>173</v>
      </c>
      <c r="H295" s="192">
        <v>2541</v>
      </c>
      <c r="I295" s="193"/>
      <c r="L295" s="189"/>
      <c r="M295" s="194"/>
      <c r="T295" s="195"/>
      <c r="AT295" s="190" t="s">
        <v>169</v>
      </c>
      <c r="AU295" s="190" t="s">
        <v>89</v>
      </c>
      <c r="AV295" s="14" t="s">
        <v>167</v>
      </c>
      <c r="AW295" s="14" t="s">
        <v>33</v>
      </c>
      <c r="AX295" s="14" t="s">
        <v>85</v>
      </c>
      <c r="AY295" s="190" t="s">
        <v>161</v>
      </c>
    </row>
    <row r="296" spans="2:65" s="1" customFormat="1" ht="24.2" customHeight="1">
      <c r="B296" s="33"/>
      <c r="C296" s="163" t="s">
        <v>418</v>
      </c>
      <c r="D296" s="163" t="s">
        <v>163</v>
      </c>
      <c r="E296" s="164" t="s">
        <v>419</v>
      </c>
      <c r="F296" s="165" t="s">
        <v>420</v>
      </c>
      <c r="G296" s="166" t="s">
        <v>394</v>
      </c>
      <c r="H296" s="167"/>
      <c r="I296" s="168"/>
      <c r="J296" s="169">
        <f>ROUND(I296*H296,2)</f>
        <v>0</v>
      </c>
      <c r="K296" s="170"/>
      <c r="L296" s="33"/>
      <c r="M296" s="171" t="s">
        <v>1</v>
      </c>
      <c r="N296" s="137" t="s">
        <v>44</v>
      </c>
      <c r="P296" s="172">
        <f>O296*H296</f>
        <v>0</v>
      </c>
      <c r="Q296" s="172">
        <v>0</v>
      </c>
      <c r="R296" s="172">
        <f>Q296*H296</f>
        <v>0</v>
      </c>
      <c r="S296" s="172">
        <v>0</v>
      </c>
      <c r="T296" s="173">
        <f>S296*H296</f>
        <v>0</v>
      </c>
      <c r="AR296" s="174" t="s">
        <v>248</v>
      </c>
      <c r="AT296" s="174" t="s">
        <v>163</v>
      </c>
      <c r="AU296" s="174" t="s">
        <v>89</v>
      </c>
      <c r="AY296" s="16" t="s">
        <v>161</v>
      </c>
      <c r="BE296" s="102">
        <f>IF(N296="základná",J296,0)</f>
        <v>0</v>
      </c>
      <c r="BF296" s="102">
        <f>IF(N296="znížená",J296,0)</f>
        <v>0</v>
      </c>
      <c r="BG296" s="102">
        <f>IF(N296="zákl. prenesená",J296,0)</f>
        <v>0</v>
      </c>
      <c r="BH296" s="102">
        <f>IF(N296="zníž. prenesená",J296,0)</f>
        <v>0</v>
      </c>
      <c r="BI296" s="102">
        <f>IF(N296="nulová",J296,0)</f>
        <v>0</v>
      </c>
      <c r="BJ296" s="16" t="s">
        <v>89</v>
      </c>
      <c r="BK296" s="102">
        <f>ROUND(I296*H296,2)</f>
        <v>0</v>
      </c>
      <c r="BL296" s="16" t="s">
        <v>248</v>
      </c>
      <c r="BM296" s="174" t="s">
        <v>421</v>
      </c>
    </row>
    <row r="297" spans="2:65" s="11" customFormat="1" ht="22.9" customHeight="1">
      <c r="B297" s="152"/>
      <c r="D297" s="153" t="s">
        <v>77</v>
      </c>
      <c r="E297" s="161" t="s">
        <v>422</v>
      </c>
      <c r="F297" s="161" t="s">
        <v>423</v>
      </c>
      <c r="I297" s="155"/>
      <c r="J297" s="162">
        <f>BK297</f>
        <v>0</v>
      </c>
      <c r="L297" s="152"/>
      <c r="M297" s="156"/>
      <c r="P297" s="157">
        <f>SUM(P298:P304)</f>
        <v>0</v>
      </c>
      <c r="R297" s="157">
        <f>SUM(R298:R304)</f>
        <v>0.20549619000000002</v>
      </c>
      <c r="T297" s="158">
        <f>SUM(T298:T304)</f>
        <v>0</v>
      </c>
      <c r="AR297" s="153" t="s">
        <v>89</v>
      </c>
      <c r="AT297" s="159" t="s">
        <v>77</v>
      </c>
      <c r="AU297" s="159" t="s">
        <v>85</v>
      </c>
      <c r="AY297" s="153" t="s">
        <v>161</v>
      </c>
      <c r="BK297" s="160">
        <f>SUM(BK298:BK304)</f>
        <v>0</v>
      </c>
    </row>
    <row r="298" spans="2:65" s="1" customFormat="1" ht="16.5" customHeight="1">
      <c r="B298" s="33"/>
      <c r="C298" s="163" t="s">
        <v>424</v>
      </c>
      <c r="D298" s="163" t="s">
        <v>163</v>
      </c>
      <c r="E298" s="164" t="s">
        <v>425</v>
      </c>
      <c r="F298" s="165" t="s">
        <v>426</v>
      </c>
      <c r="G298" s="166" t="s">
        <v>166</v>
      </c>
      <c r="H298" s="167">
        <v>112.29300000000001</v>
      </c>
      <c r="I298" s="168"/>
      <c r="J298" s="169">
        <f>ROUND(I298*H298,2)</f>
        <v>0</v>
      </c>
      <c r="K298" s="170"/>
      <c r="L298" s="33"/>
      <c r="M298" s="171" t="s">
        <v>1</v>
      </c>
      <c r="N298" s="137" t="s">
        <v>44</v>
      </c>
      <c r="P298" s="172">
        <f>O298*H298</f>
        <v>0</v>
      </c>
      <c r="Q298" s="172">
        <v>4.0000000000000002E-4</v>
      </c>
      <c r="R298" s="172">
        <f>Q298*H298</f>
        <v>4.4917200000000004E-2</v>
      </c>
      <c r="S298" s="172">
        <v>0</v>
      </c>
      <c r="T298" s="173">
        <f>S298*H298</f>
        <v>0</v>
      </c>
      <c r="AR298" s="174" t="s">
        <v>248</v>
      </c>
      <c r="AT298" s="174" t="s">
        <v>163</v>
      </c>
      <c r="AU298" s="174" t="s">
        <v>89</v>
      </c>
      <c r="AY298" s="16" t="s">
        <v>161</v>
      </c>
      <c r="BE298" s="102">
        <f>IF(N298="základná",J298,0)</f>
        <v>0</v>
      </c>
      <c r="BF298" s="102">
        <f>IF(N298="znížená",J298,0)</f>
        <v>0</v>
      </c>
      <c r="BG298" s="102">
        <f>IF(N298="zákl. prenesená",J298,0)</f>
        <v>0</v>
      </c>
      <c r="BH298" s="102">
        <f>IF(N298="zníž. prenesená",J298,0)</f>
        <v>0</v>
      </c>
      <c r="BI298" s="102">
        <f>IF(N298="nulová",J298,0)</f>
        <v>0</v>
      </c>
      <c r="BJ298" s="16" t="s">
        <v>89</v>
      </c>
      <c r="BK298" s="102">
        <f>ROUND(I298*H298,2)</f>
        <v>0</v>
      </c>
      <c r="BL298" s="16" t="s">
        <v>248</v>
      </c>
      <c r="BM298" s="174" t="s">
        <v>427</v>
      </c>
    </row>
    <row r="299" spans="2:65" s="13" customFormat="1" ht="11.25">
      <c r="B299" s="182"/>
      <c r="D299" s="176" t="s">
        <v>169</v>
      </c>
      <c r="E299" s="183" t="s">
        <v>1</v>
      </c>
      <c r="F299" s="184" t="s">
        <v>108</v>
      </c>
      <c r="H299" s="185">
        <v>112.29300000000001</v>
      </c>
      <c r="I299" s="186"/>
      <c r="L299" s="182"/>
      <c r="M299" s="187"/>
      <c r="T299" s="188"/>
      <c r="AT299" s="183" t="s">
        <v>169</v>
      </c>
      <c r="AU299" s="183" t="s">
        <v>89</v>
      </c>
      <c r="AV299" s="13" t="s">
        <v>89</v>
      </c>
      <c r="AW299" s="13" t="s">
        <v>33</v>
      </c>
      <c r="AX299" s="13" t="s">
        <v>78</v>
      </c>
      <c r="AY299" s="183" t="s">
        <v>161</v>
      </c>
    </row>
    <row r="300" spans="2:65" s="14" customFormat="1" ht="11.25">
      <c r="B300" s="189"/>
      <c r="D300" s="176" t="s">
        <v>169</v>
      </c>
      <c r="E300" s="190" t="s">
        <v>1</v>
      </c>
      <c r="F300" s="191" t="s">
        <v>173</v>
      </c>
      <c r="H300" s="192">
        <v>112.29300000000001</v>
      </c>
      <c r="I300" s="193"/>
      <c r="L300" s="189"/>
      <c r="M300" s="194"/>
      <c r="T300" s="195"/>
      <c r="AT300" s="190" t="s">
        <v>169</v>
      </c>
      <c r="AU300" s="190" t="s">
        <v>89</v>
      </c>
      <c r="AV300" s="14" t="s">
        <v>167</v>
      </c>
      <c r="AW300" s="14" t="s">
        <v>33</v>
      </c>
      <c r="AX300" s="14" t="s">
        <v>85</v>
      </c>
      <c r="AY300" s="190" t="s">
        <v>161</v>
      </c>
    </row>
    <row r="301" spans="2:65" s="1" customFormat="1" ht="21.75" customHeight="1">
      <c r="B301" s="33"/>
      <c r="C301" s="163" t="s">
        <v>428</v>
      </c>
      <c r="D301" s="163" t="s">
        <v>163</v>
      </c>
      <c r="E301" s="164" t="s">
        <v>429</v>
      </c>
      <c r="F301" s="165" t="s">
        <v>430</v>
      </c>
      <c r="G301" s="166" t="s">
        <v>166</v>
      </c>
      <c r="H301" s="167">
        <v>112.29300000000001</v>
      </c>
      <c r="I301" s="168"/>
      <c r="J301" s="169">
        <f>ROUND(I301*H301,2)</f>
        <v>0</v>
      </c>
      <c r="K301" s="170"/>
      <c r="L301" s="33"/>
      <c r="M301" s="171" t="s">
        <v>1</v>
      </c>
      <c r="N301" s="137" t="s">
        <v>44</v>
      </c>
      <c r="P301" s="172">
        <f>O301*H301</f>
        <v>0</v>
      </c>
      <c r="Q301" s="172">
        <v>1.4300000000000001E-3</v>
      </c>
      <c r="R301" s="172">
        <f>Q301*H301</f>
        <v>0.16057899</v>
      </c>
      <c r="S301" s="172">
        <v>0</v>
      </c>
      <c r="T301" s="173">
        <f>S301*H301</f>
        <v>0</v>
      </c>
      <c r="AR301" s="174" t="s">
        <v>248</v>
      </c>
      <c r="AT301" s="174" t="s">
        <v>163</v>
      </c>
      <c r="AU301" s="174" t="s">
        <v>89</v>
      </c>
      <c r="AY301" s="16" t="s">
        <v>161</v>
      </c>
      <c r="BE301" s="102">
        <f>IF(N301="základná",J301,0)</f>
        <v>0</v>
      </c>
      <c r="BF301" s="102">
        <f>IF(N301="znížená",J301,0)</f>
        <v>0</v>
      </c>
      <c r="BG301" s="102">
        <f>IF(N301="zákl. prenesená",J301,0)</f>
        <v>0</v>
      </c>
      <c r="BH301" s="102">
        <f>IF(N301="zníž. prenesená",J301,0)</f>
        <v>0</v>
      </c>
      <c r="BI301" s="102">
        <f>IF(N301="nulová",J301,0)</f>
        <v>0</v>
      </c>
      <c r="BJ301" s="16" t="s">
        <v>89</v>
      </c>
      <c r="BK301" s="102">
        <f>ROUND(I301*H301,2)</f>
        <v>0</v>
      </c>
      <c r="BL301" s="16" t="s">
        <v>248</v>
      </c>
      <c r="BM301" s="174" t="s">
        <v>431</v>
      </c>
    </row>
    <row r="302" spans="2:65" s="13" customFormat="1" ht="11.25">
      <c r="B302" s="182"/>
      <c r="D302" s="176" t="s">
        <v>169</v>
      </c>
      <c r="E302" s="183" t="s">
        <v>1</v>
      </c>
      <c r="F302" s="184" t="s">
        <v>108</v>
      </c>
      <c r="H302" s="185">
        <v>112.29300000000001</v>
      </c>
      <c r="I302" s="186"/>
      <c r="L302" s="182"/>
      <c r="M302" s="187"/>
      <c r="T302" s="188"/>
      <c r="AT302" s="183" t="s">
        <v>169</v>
      </c>
      <c r="AU302" s="183" t="s">
        <v>89</v>
      </c>
      <c r="AV302" s="13" t="s">
        <v>89</v>
      </c>
      <c r="AW302" s="13" t="s">
        <v>33</v>
      </c>
      <c r="AX302" s="13" t="s">
        <v>78</v>
      </c>
      <c r="AY302" s="183" t="s">
        <v>161</v>
      </c>
    </row>
    <row r="303" spans="2:65" s="14" customFormat="1" ht="11.25">
      <c r="B303" s="189"/>
      <c r="D303" s="176" t="s">
        <v>169</v>
      </c>
      <c r="E303" s="190" t="s">
        <v>1</v>
      </c>
      <c r="F303" s="191" t="s">
        <v>173</v>
      </c>
      <c r="H303" s="192">
        <v>112.29300000000001</v>
      </c>
      <c r="I303" s="193"/>
      <c r="L303" s="189"/>
      <c r="M303" s="194"/>
      <c r="T303" s="195"/>
      <c r="AT303" s="190" t="s">
        <v>169</v>
      </c>
      <c r="AU303" s="190" t="s">
        <v>89</v>
      </c>
      <c r="AV303" s="14" t="s">
        <v>167</v>
      </c>
      <c r="AW303" s="14" t="s">
        <v>33</v>
      </c>
      <c r="AX303" s="14" t="s">
        <v>85</v>
      </c>
      <c r="AY303" s="190" t="s">
        <v>161</v>
      </c>
    </row>
    <row r="304" spans="2:65" s="1" customFormat="1" ht="24.2" customHeight="1">
      <c r="B304" s="33"/>
      <c r="C304" s="163" t="s">
        <v>432</v>
      </c>
      <c r="D304" s="163" t="s">
        <v>163</v>
      </c>
      <c r="E304" s="164" t="s">
        <v>433</v>
      </c>
      <c r="F304" s="165" t="s">
        <v>434</v>
      </c>
      <c r="G304" s="166" t="s">
        <v>394</v>
      </c>
      <c r="H304" s="167"/>
      <c r="I304" s="168"/>
      <c r="J304" s="169">
        <f>ROUND(I304*H304,2)</f>
        <v>0</v>
      </c>
      <c r="K304" s="170"/>
      <c r="L304" s="33"/>
      <c r="M304" s="171" t="s">
        <v>1</v>
      </c>
      <c r="N304" s="137" t="s">
        <v>44</v>
      </c>
      <c r="P304" s="172">
        <f>O304*H304</f>
        <v>0</v>
      </c>
      <c r="Q304" s="172">
        <v>0</v>
      </c>
      <c r="R304" s="172">
        <f>Q304*H304</f>
        <v>0</v>
      </c>
      <c r="S304" s="172">
        <v>0</v>
      </c>
      <c r="T304" s="173">
        <f>S304*H304</f>
        <v>0</v>
      </c>
      <c r="AR304" s="174" t="s">
        <v>248</v>
      </c>
      <c r="AT304" s="174" t="s">
        <v>163</v>
      </c>
      <c r="AU304" s="174" t="s">
        <v>89</v>
      </c>
      <c r="AY304" s="16" t="s">
        <v>161</v>
      </c>
      <c r="BE304" s="102">
        <f>IF(N304="základná",J304,0)</f>
        <v>0</v>
      </c>
      <c r="BF304" s="102">
        <f>IF(N304="znížená",J304,0)</f>
        <v>0</v>
      </c>
      <c r="BG304" s="102">
        <f>IF(N304="zákl. prenesená",J304,0)</f>
        <v>0</v>
      </c>
      <c r="BH304" s="102">
        <f>IF(N304="zníž. prenesená",J304,0)</f>
        <v>0</v>
      </c>
      <c r="BI304" s="102">
        <f>IF(N304="nulová",J304,0)</f>
        <v>0</v>
      </c>
      <c r="BJ304" s="16" t="s">
        <v>89</v>
      </c>
      <c r="BK304" s="102">
        <f>ROUND(I304*H304,2)</f>
        <v>0</v>
      </c>
      <c r="BL304" s="16" t="s">
        <v>248</v>
      </c>
      <c r="BM304" s="174" t="s">
        <v>435</v>
      </c>
    </row>
    <row r="305" spans="2:65" s="11" customFormat="1" ht="22.9" customHeight="1">
      <c r="B305" s="152"/>
      <c r="D305" s="153" t="s">
        <v>77</v>
      </c>
      <c r="E305" s="161" t="s">
        <v>436</v>
      </c>
      <c r="F305" s="161" t="s">
        <v>437</v>
      </c>
      <c r="I305" s="155"/>
      <c r="J305" s="162">
        <f>BK305</f>
        <v>0</v>
      </c>
      <c r="L305" s="152"/>
      <c r="M305" s="156"/>
      <c r="P305" s="157">
        <f>SUM(P306:P309)</f>
        <v>0</v>
      </c>
      <c r="R305" s="157">
        <f>SUM(R306:R309)</f>
        <v>7.4205599999999997E-3</v>
      </c>
      <c r="T305" s="158">
        <f>SUM(T306:T309)</f>
        <v>0</v>
      </c>
      <c r="AR305" s="153" t="s">
        <v>89</v>
      </c>
      <c r="AT305" s="159" t="s">
        <v>77</v>
      </c>
      <c r="AU305" s="159" t="s">
        <v>85</v>
      </c>
      <c r="AY305" s="153" t="s">
        <v>161</v>
      </c>
      <c r="BK305" s="160">
        <f>SUM(BK306:BK309)</f>
        <v>0</v>
      </c>
    </row>
    <row r="306" spans="2:65" s="1" customFormat="1" ht="24.2" customHeight="1">
      <c r="B306" s="33"/>
      <c r="C306" s="163" t="s">
        <v>438</v>
      </c>
      <c r="D306" s="163" t="s">
        <v>163</v>
      </c>
      <c r="E306" s="164" t="s">
        <v>439</v>
      </c>
      <c r="F306" s="165" t="s">
        <v>440</v>
      </c>
      <c r="G306" s="166" t="s">
        <v>166</v>
      </c>
      <c r="H306" s="167">
        <v>10.5</v>
      </c>
      <c r="I306" s="168"/>
      <c r="J306" s="169">
        <f>ROUND(I306*H306,2)</f>
        <v>0</v>
      </c>
      <c r="K306" s="170"/>
      <c r="L306" s="33"/>
      <c r="M306" s="171" t="s">
        <v>1</v>
      </c>
      <c r="N306" s="137" t="s">
        <v>44</v>
      </c>
      <c r="P306" s="172">
        <f>O306*H306</f>
        <v>0</v>
      </c>
      <c r="Q306" s="172">
        <v>7.0671999999999998E-4</v>
      </c>
      <c r="R306" s="172">
        <f>Q306*H306</f>
        <v>7.4205599999999997E-3</v>
      </c>
      <c r="S306" s="172">
        <v>0</v>
      </c>
      <c r="T306" s="173">
        <f>S306*H306</f>
        <v>0</v>
      </c>
      <c r="AR306" s="174" t="s">
        <v>248</v>
      </c>
      <c r="AT306" s="174" t="s">
        <v>163</v>
      </c>
      <c r="AU306" s="174" t="s">
        <v>89</v>
      </c>
      <c r="AY306" s="16" t="s">
        <v>161</v>
      </c>
      <c r="BE306" s="102">
        <f>IF(N306="základná",J306,0)</f>
        <v>0</v>
      </c>
      <c r="BF306" s="102">
        <f>IF(N306="znížená",J306,0)</f>
        <v>0</v>
      </c>
      <c r="BG306" s="102">
        <f>IF(N306="zákl. prenesená",J306,0)</f>
        <v>0</v>
      </c>
      <c r="BH306" s="102">
        <f>IF(N306="zníž. prenesená",J306,0)</f>
        <v>0</v>
      </c>
      <c r="BI306" s="102">
        <f>IF(N306="nulová",J306,0)</f>
        <v>0</v>
      </c>
      <c r="BJ306" s="16" t="s">
        <v>89</v>
      </c>
      <c r="BK306" s="102">
        <f>ROUND(I306*H306,2)</f>
        <v>0</v>
      </c>
      <c r="BL306" s="16" t="s">
        <v>248</v>
      </c>
      <c r="BM306" s="174" t="s">
        <v>441</v>
      </c>
    </row>
    <row r="307" spans="2:65" s="12" customFormat="1" ht="22.5">
      <c r="B307" s="175"/>
      <c r="D307" s="176" t="s">
        <v>169</v>
      </c>
      <c r="E307" s="177" t="s">
        <v>1</v>
      </c>
      <c r="F307" s="178" t="s">
        <v>170</v>
      </c>
      <c r="H307" s="177" t="s">
        <v>1</v>
      </c>
      <c r="I307" s="179"/>
      <c r="L307" s="175"/>
      <c r="M307" s="180"/>
      <c r="T307" s="181"/>
      <c r="AT307" s="177" t="s">
        <v>169</v>
      </c>
      <c r="AU307" s="177" t="s">
        <v>89</v>
      </c>
      <c r="AV307" s="12" t="s">
        <v>85</v>
      </c>
      <c r="AW307" s="12" t="s">
        <v>33</v>
      </c>
      <c r="AX307" s="12" t="s">
        <v>78</v>
      </c>
      <c r="AY307" s="177" t="s">
        <v>161</v>
      </c>
    </row>
    <row r="308" spans="2:65" s="13" customFormat="1" ht="11.25">
      <c r="B308" s="182"/>
      <c r="D308" s="176" t="s">
        <v>169</v>
      </c>
      <c r="E308" s="183" t="s">
        <v>1</v>
      </c>
      <c r="F308" s="184" t="s">
        <v>442</v>
      </c>
      <c r="H308" s="185">
        <v>10.5</v>
      </c>
      <c r="I308" s="186"/>
      <c r="L308" s="182"/>
      <c r="M308" s="187"/>
      <c r="T308" s="188"/>
      <c r="AT308" s="183" t="s">
        <v>169</v>
      </c>
      <c r="AU308" s="183" t="s">
        <v>89</v>
      </c>
      <c r="AV308" s="13" t="s">
        <v>89</v>
      </c>
      <c r="AW308" s="13" t="s">
        <v>33</v>
      </c>
      <c r="AX308" s="13" t="s">
        <v>78</v>
      </c>
      <c r="AY308" s="183" t="s">
        <v>161</v>
      </c>
    </row>
    <row r="309" spans="2:65" s="14" customFormat="1" ht="11.25">
      <c r="B309" s="189"/>
      <c r="D309" s="176" t="s">
        <v>169</v>
      </c>
      <c r="E309" s="190" t="s">
        <v>1</v>
      </c>
      <c r="F309" s="191" t="s">
        <v>173</v>
      </c>
      <c r="H309" s="192">
        <v>10.5</v>
      </c>
      <c r="I309" s="193"/>
      <c r="L309" s="189"/>
      <c r="M309" s="194"/>
      <c r="T309" s="195"/>
      <c r="AT309" s="190" t="s">
        <v>169</v>
      </c>
      <c r="AU309" s="190" t="s">
        <v>89</v>
      </c>
      <c r="AV309" s="14" t="s">
        <v>167</v>
      </c>
      <c r="AW309" s="14" t="s">
        <v>33</v>
      </c>
      <c r="AX309" s="14" t="s">
        <v>85</v>
      </c>
      <c r="AY309" s="190" t="s">
        <v>161</v>
      </c>
    </row>
    <row r="310" spans="2:65" s="11" customFormat="1" ht="25.9" customHeight="1">
      <c r="B310" s="152"/>
      <c r="D310" s="153" t="s">
        <v>77</v>
      </c>
      <c r="E310" s="154" t="s">
        <v>216</v>
      </c>
      <c r="F310" s="154" t="s">
        <v>443</v>
      </c>
      <c r="I310" s="155"/>
      <c r="J310" s="135">
        <f>BK310</f>
        <v>0</v>
      </c>
      <c r="L310" s="152"/>
      <c r="M310" s="156"/>
      <c r="P310" s="157">
        <f>P311</f>
        <v>0</v>
      </c>
      <c r="R310" s="157">
        <f>R311</f>
        <v>0</v>
      </c>
      <c r="T310" s="158">
        <f>T311</f>
        <v>0</v>
      </c>
      <c r="AR310" s="153" t="s">
        <v>179</v>
      </c>
      <c r="AT310" s="159" t="s">
        <v>77</v>
      </c>
      <c r="AU310" s="159" t="s">
        <v>78</v>
      </c>
      <c r="AY310" s="153" t="s">
        <v>161</v>
      </c>
      <c r="BK310" s="160">
        <f>BK311</f>
        <v>0</v>
      </c>
    </row>
    <row r="311" spans="2:65" s="11" customFormat="1" ht="22.9" customHeight="1">
      <c r="B311" s="152"/>
      <c r="D311" s="153" t="s">
        <v>77</v>
      </c>
      <c r="E311" s="161" t="s">
        <v>444</v>
      </c>
      <c r="F311" s="161" t="s">
        <v>445</v>
      </c>
      <c r="I311" s="155"/>
      <c r="J311" s="162">
        <f>BK311</f>
        <v>0</v>
      </c>
      <c r="L311" s="152"/>
      <c r="M311" s="156"/>
      <c r="P311" s="157">
        <f>SUM(P312:P317)</f>
        <v>0</v>
      </c>
      <c r="R311" s="157">
        <f>SUM(R312:R317)</f>
        <v>0</v>
      </c>
      <c r="T311" s="158">
        <f>SUM(T312:T317)</f>
        <v>0</v>
      </c>
      <c r="AR311" s="153" t="s">
        <v>179</v>
      </c>
      <c r="AT311" s="159" t="s">
        <v>77</v>
      </c>
      <c r="AU311" s="159" t="s">
        <v>85</v>
      </c>
      <c r="AY311" s="153" t="s">
        <v>161</v>
      </c>
      <c r="BK311" s="160">
        <f>SUM(BK312:BK317)</f>
        <v>0</v>
      </c>
    </row>
    <row r="312" spans="2:65" s="1" customFormat="1" ht="24.2" customHeight="1">
      <c r="B312" s="33"/>
      <c r="C312" s="163" t="s">
        <v>446</v>
      </c>
      <c r="D312" s="163" t="s">
        <v>163</v>
      </c>
      <c r="E312" s="164" t="s">
        <v>447</v>
      </c>
      <c r="F312" s="165" t="s">
        <v>448</v>
      </c>
      <c r="G312" s="166" t="s">
        <v>449</v>
      </c>
      <c r="H312" s="167">
        <v>16</v>
      </c>
      <c r="I312" s="168"/>
      <c r="J312" s="169">
        <f>ROUND(I312*H312,2)</f>
        <v>0</v>
      </c>
      <c r="K312" s="170"/>
      <c r="L312" s="33"/>
      <c r="M312" s="171" t="s">
        <v>1</v>
      </c>
      <c r="N312" s="137" t="s">
        <v>44</v>
      </c>
      <c r="P312" s="172">
        <f>O312*H312</f>
        <v>0</v>
      </c>
      <c r="Q312" s="172">
        <v>0</v>
      </c>
      <c r="R312" s="172">
        <f>Q312*H312</f>
        <v>0</v>
      </c>
      <c r="S312" s="172">
        <v>0</v>
      </c>
      <c r="T312" s="173">
        <f>S312*H312</f>
        <v>0</v>
      </c>
      <c r="AR312" s="174" t="s">
        <v>450</v>
      </c>
      <c r="AT312" s="174" t="s">
        <v>163</v>
      </c>
      <c r="AU312" s="174" t="s">
        <v>89</v>
      </c>
      <c r="AY312" s="16" t="s">
        <v>161</v>
      </c>
      <c r="BE312" s="102">
        <f>IF(N312="základná",J312,0)</f>
        <v>0</v>
      </c>
      <c r="BF312" s="102">
        <f>IF(N312="znížená",J312,0)</f>
        <v>0</v>
      </c>
      <c r="BG312" s="102">
        <f>IF(N312="zákl. prenesená",J312,0)</f>
        <v>0</v>
      </c>
      <c r="BH312" s="102">
        <f>IF(N312="zníž. prenesená",J312,0)</f>
        <v>0</v>
      </c>
      <c r="BI312" s="102">
        <f>IF(N312="nulová",J312,0)</f>
        <v>0</v>
      </c>
      <c r="BJ312" s="16" t="s">
        <v>89</v>
      </c>
      <c r="BK312" s="102">
        <f>ROUND(I312*H312,2)</f>
        <v>0</v>
      </c>
      <c r="BL312" s="16" t="s">
        <v>450</v>
      </c>
      <c r="BM312" s="174" t="s">
        <v>451</v>
      </c>
    </row>
    <row r="313" spans="2:65" s="12" customFormat="1" ht="22.5">
      <c r="B313" s="175"/>
      <c r="D313" s="176" t="s">
        <v>169</v>
      </c>
      <c r="E313" s="177" t="s">
        <v>1</v>
      </c>
      <c r="F313" s="178" t="s">
        <v>170</v>
      </c>
      <c r="H313" s="177" t="s">
        <v>1</v>
      </c>
      <c r="I313" s="179"/>
      <c r="L313" s="175"/>
      <c r="M313" s="180"/>
      <c r="T313" s="181"/>
      <c r="AT313" s="177" t="s">
        <v>169</v>
      </c>
      <c r="AU313" s="177" t="s">
        <v>89</v>
      </c>
      <c r="AV313" s="12" t="s">
        <v>85</v>
      </c>
      <c r="AW313" s="12" t="s">
        <v>33</v>
      </c>
      <c r="AX313" s="12" t="s">
        <v>78</v>
      </c>
      <c r="AY313" s="177" t="s">
        <v>161</v>
      </c>
    </row>
    <row r="314" spans="2:65" s="13" customFormat="1" ht="11.25">
      <c r="B314" s="182"/>
      <c r="D314" s="176" t="s">
        <v>169</v>
      </c>
      <c r="E314" s="183" t="s">
        <v>1</v>
      </c>
      <c r="F314" s="184" t="s">
        <v>452</v>
      </c>
      <c r="H314" s="185">
        <v>4</v>
      </c>
      <c r="I314" s="186"/>
      <c r="L314" s="182"/>
      <c r="M314" s="187"/>
      <c r="T314" s="188"/>
      <c r="AT314" s="183" t="s">
        <v>169</v>
      </c>
      <c r="AU314" s="183" t="s">
        <v>89</v>
      </c>
      <c r="AV314" s="13" t="s">
        <v>89</v>
      </c>
      <c r="AW314" s="13" t="s">
        <v>33</v>
      </c>
      <c r="AX314" s="13" t="s">
        <v>78</v>
      </c>
      <c r="AY314" s="183" t="s">
        <v>161</v>
      </c>
    </row>
    <row r="315" spans="2:65" s="13" customFormat="1" ht="11.25">
      <c r="B315" s="182"/>
      <c r="D315" s="176" t="s">
        <v>169</v>
      </c>
      <c r="E315" s="183" t="s">
        <v>1</v>
      </c>
      <c r="F315" s="184" t="s">
        <v>453</v>
      </c>
      <c r="H315" s="185">
        <v>4</v>
      </c>
      <c r="I315" s="186"/>
      <c r="L315" s="182"/>
      <c r="M315" s="187"/>
      <c r="T315" s="188"/>
      <c r="AT315" s="183" t="s">
        <v>169</v>
      </c>
      <c r="AU315" s="183" t="s">
        <v>89</v>
      </c>
      <c r="AV315" s="13" t="s">
        <v>89</v>
      </c>
      <c r="AW315" s="13" t="s">
        <v>33</v>
      </c>
      <c r="AX315" s="13" t="s">
        <v>78</v>
      </c>
      <c r="AY315" s="183" t="s">
        <v>161</v>
      </c>
    </row>
    <row r="316" spans="2:65" s="13" customFormat="1" ht="11.25">
      <c r="B316" s="182"/>
      <c r="D316" s="176" t="s">
        <v>169</v>
      </c>
      <c r="E316" s="183" t="s">
        <v>1</v>
      </c>
      <c r="F316" s="184" t="s">
        <v>454</v>
      </c>
      <c r="H316" s="185">
        <v>8</v>
      </c>
      <c r="I316" s="186"/>
      <c r="L316" s="182"/>
      <c r="M316" s="187"/>
      <c r="T316" s="188"/>
      <c r="AT316" s="183" t="s">
        <v>169</v>
      </c>
      <c r="AU316" s="183" t="s">
        <v>89</v>
      </c>
      <c r="AV316" s="13" t="s">
        <v>89</v>
      </c>
      <c r="AW316" s="13" t="s">
        <v>33</v>
      </c>
      <c r="AX316" s="13" t="s">
        <v>78</v>
      </c>
      <c r="AY316" s="183" t="s">
        <v>161</v>
      </c>
    </row>
    <row r="317" spans="2:65" s="14" customFormat="1" ht="11.25">
      <c r="B317" s="189"/>
      <c r="D317" s="176" t="s">
        <v>169</v>
      </c>
      <c r="E317" s="190" t="s">
        <v>1</v>
      </c>
      <c r="F317" s="191" t="s">
        <v>173</v>
      </c>
      <c r="H317" s="192">
        <v>16</v>
      </c>
      <c r="I317" s="193"/>
      <c r="L317" s="189"/>
      <c r="M317" s="194"/>
      <c r="T317" s="195"/>
      <c r="AT317" s="190" t="s">
        <v>169</v>
      </c>
      <c r="AU317" s="190" t="s">
        <v>89</v>
      </c>
      <c r="AV317" s="14" t="s">
        <v>167</v>
      </c>
      <c r="AW317" s="14" t="s">
        <v>33</v>
      </c>
      <c r="AX317" s="14" t="s">
        <v>85</v>
      </c>
      <c r="AY317" s="190" t="s">
        <v>161</v>
      </c>
    </row>
    <row r="318" spans="2:65" s="11" customFormat="1" ht="25.9" customHeight="1">
      <c r="B318" s="152"/>
      <c r="D318" s="153" t="s">
        <v>77</v>
      </c>
      <c r="E318" s="154" t="s">
        <v>455</v>
      </c>
      <c r="F318" s="154" t="s">
        <v>456</v>
      </c>
      <c r="I318" s="155"/>
      <c r="J318" s="135">
        <f>BK318</f>
        <v>0</v>
      </c>
      <c r="L318" s="152"/>
      <c r="M318" s="156"/>
      <c r="P318" s="157">
        <f>SUM(P319:P321)</f>
        <v>0</v>
      </c>
      <c r="R318" s="157">
        <f>SUM(R319:R321)</f>
        <v>0</v>
      </c>
      <c r="T318" s="158">
        <f>SUM(T319:T321)</f>
        <v>0</v>
      </c>
      <c r="AR318" s="153" t="s">
        <v>85</v>
      </c>
      <c r="AT318" s="159" t="s">
        <v>77</v>
      </c>
      <c r="AU318" s="159" t="s">
        <v>78</v>
      </c>
      <c r="AY318" s="153" t="s">
        <v>161</v>
      </c>
      <c r="BK318" s="160">
        <f>SUM(BK319:BK321)</f>
        <v>0</v>
      </c>
    </row>
    <row r="319" spans="2:65" s="1" customFormat="1" ht="55.5" customHeight="1">
      <c r="B319" s="33"/>
      <c r="C319" s="163" t="s">
        <v>457</v>
      </c>
      <c r="D319" s="163" t="s">
        <v>163</v>
      </c>
      <c r="E319" s="164" t="s">
        <v>458</v>
      </c>
      <c r="F319" s="165" t="s">
        <v>459</v>
      </c>
      <c r="G319" s="166" t="s">
        <v>1</v>
      </c>
      <c r="H319" s="167">
        <v>0</v>
      </c>
      <c r="I319" s="168"/>
      <c r="J319" s="169">
        <f>ROUND(I319*H319,2)</f>
        <v>0</v>
      </c>
      <c r="K319" s="170"/>
      <c r="L319" s="33"/>
      <c r="M319" s="171" t="s">
        <v>1</v>
      </c>
      <c r="N319" s="137" t="s">
        <v>44</v>
      </c>
      <c r="P319" s="172">
        <f>O319*H319</f>
        <v>0</v>
      </c>
      <c r="Q319" s="172">
        <v>0</v>
      </c>
      <c r="R319" s="172">
        <f>Q319*H319</f>
        <v>0</v>
      </c>
      <c r="S319" s="172">
        <v>0</v>
      </c>
      <c r="T319" s="173">
        <f>S319*H319</f>
        <v>0</v>
      </c>
      <c r="AR319" s="174" t="s">
        <v>460</v>
      </c>
      <c r="AT319" s="174" t="s">
        <v>163</v>
      </c>
      <c r="AU319" s="174" t="s">
        <v>85</v>
      </c>
      <c r="AY319" s="16" t="s">
        <v>161</v>
      </c>
      <c r="BE319" s="102">
        <f>IF(N319="základná",J319,0)</f>
        <v>0</v>
      </c>
      <c r="BF319" s="102">
        <f>IF(N319="znížená",J319,0)</f>
        <v>0</v>
      </c>
      <c r="BG319" s="102">
        <f>IF(N319="zákl. prenesená",J319,0)</f>
        <v>0</v>
      </c>
      <c r="BH319" s="102">
        <f>IF(N319="zníž. prenesená",J319,0)</f>
        <v>0</v>
      </c>
      <c r="BI319" s="102">
        <f>IF(N319="nulová",J319,0)</f>
        <v>0</v>
      </c>
      <c r="BJ319" s="16" t="s">
        <v>89</v>
      </c>
      <c r="BK319" s="102">
        <f>ROUND(I319*H319,2)</f>
        <v>0</v>
      </c>
      <c r="BL319" s="16" t="s">
        <v>460</v>
      </c>
      <c r="BM319" s="174" t="s">
        <v>461</v>
      </c>
    </row>
    <row r="320" spans="2:65" s="1" customFormat="1" ht="29.25">
      <c r="B320" s="33"/>
      <c r="D320" s="176" t="s">
        <v>462</v>
      </c>
      <c r="F320" s="207" t="s">
        <v>463</v>
      </c>
      <c r="I320" s="139"/>
      <c r="L320" s="33"/>
      <c r="M320" s="208"/>
      <c r="T320" s="60"/>
      <c r="AT320" s="16" t="s">
        <v>462</v>
      </c>
      <c r="AU320" s="16" t="s">
        <v>85</v>
      </c>
    </row>
    <row r="321" spans="2:65" s="1" customFormat="1" ht="49.15" customHeight="1">
      <c r="B321" s="33"/>
      <c r="C321" s="163" t="s">
        <v>464</v>
      </c>
      <c r="D321" s="163" t="s">
        <v>163</v>
      </c>
      <c r="E321" s="164" t="s">
        <v>465</v>
      </c>
      <c r="F321" s="165" t="s">
        <v>466</v>
      </c>
      <c r="G321" s="166" t="s">
        <v>1</v>
      </c>
      <c r="H321" s="167">
        <v>0</v>
      </c>
      <c r="I321" s="168"/>
      <c r="J321" s="169">
        <f>ROUND(I321*H321,2)</f>
        <v>0</v>
      </c>
      <c r="K321" s="170"/>
      <c r="L321" s="33"/>
      <c r="M321" s="171" t="s">
        <v>1</v>
      </c>
      <c r="N321" s="137" t="s">
        <v>44</v>
      </c>
      <c r="P321" s="172">
        <f>O321*H321</f>
        <v>0</v>
      </c>
      <c r="Q321" s="172">
        <v>0</v>
      </c>
      <c r="R321" s="172">
        <f>Q321*H321</f>
        <v>0</v>
      </c>
      <c r="S321" s="172">
        <v>0</v>
      </c>
      <c r="T321" s="173">
        <f>S321*H321</f>
        <v>0</v>
      </c>
      <c r="AR321" s="174" t="s">
        <v>460</v>
      </c>
      <c r="AT321" s="174" t="s">
        <v>163</v>
      </c>
      <c r="AU321" s="174" t="s">
        <v>85</v>
      </c>
      <c r="AY321" s="16" t="s">
        <v>161</v>
      </c>
      <c r="BE321" s="102">
        <f>IF(N321="základná",J321,0)</f>
        <v>0</v>
      </c>
      <c r="BF321" s="102">
        <f>IF(N321="znížená",J321,0)</f>
        <v>0</v>
      </c>
      <c r="BG321" s="102">
        <f>IF(N321="zákl. prenesená",J321,0)</f>
        <v>0</v>
      </c>
      <c r="BH321" s="102">
        <f>IF(N321="zníž. prenesená",J321,0)</f>
        <v>0</v>
      </c>
      <c r="BI321" s="102">
        <f>IF(N321="nulová",J321,0)</f>
        <v>0</v>
      </c>
      <c r="BJ321" s="16" t="s">
        <v>89</v>
      </c>
      <c r="BK321" s="102">
        <f>ROUND(I321*H321,2)</f>
        <v>0</v>
      </c>
      <c r="BL321" s="16" t="s">
        <v>460</v>
      </c>
      <c r="BM321" s="174" t="s">
        <v>467</v>
      </c>
    </row>
    <row r="322" spans="2:65" s="1" customFormat="1" ht="49.9" customHeight="1">
      <c r="B322" s="33"/>
      <c r="E322" s="154" t="s">
        <v>468</v>
      </c>
      <c r="F322" s="154" t="s">
        <v>469</v>
      </c>
      <c r="J322" s="135">
        <f t="shared" ref="J322:J327" si="15">BK322</f>
        <v>0</v>
      </c>
      <c r="L322" s="33"/>
      <c r="M322" s="208"/>
      <c r="T322" s="60"/>
      <c r="AT322" s="16" t="s">
        <v>77</v>
      </c>
      <c r="AU322" s="16" t="s">
        <v>78</v>
      </c>
      <c r="AY322" s="16" t="s">
        <v>470</v>
      </c>
      <c r="BK322" s="102">
        <f>SUM(BK323:BK327)</f>
        <v>0</v>
      </c>
    </row>
    <row r="323" spans="2:65" s="1" customFormat="1" ht="16.350000000000001" customHeight="1">
      <c r="B323" s="33"/>
      <c r="C323" s="209" t="s">
        <v>1</v>
      </c>
      <c r="D323" s="209" t="s">
        <v>163</v>
      </c>
      <c r="E323" s="210" t="s">
        <v>1</v>
      </c>
      <c r="F323" s="211" t="s">
        <v>1</v>
      </c>
      <c r="G323" s="212" t="s">
        <v>1</v>
      </c>
      <c r="H323" s="213"/>
      <c r="I323" s="214"/>
      <c r="J323" s="215">
        <f t="shared" si="15"/>
        <v>0</v>
      </c>
      <c r="K323" s="170"/>
      <c r="L323" s="33"/>
      <c r="M323" s="216" t="s">
        <v>1</v>
      </c>
      <c r="N323" s="217" t="s">
        <v>44</v>
      </c>
      <c r="T323" s="60"/>
      <c r="AT323" s="16" t="s">
        <v>470</v>
      </c>
      <c r="AU323" s="16" t="s">
        <v>85</v>
      </c>
      <c r="AY323" s="16" t="s">
        <v>470</v>
      </c>
      <c r="BE323" s="102">
        <f>IF(N323="základná",J323,0)</f>
        <v>0</v>
      </c>
      <c r="BF323" s="102">
        <f>IF(N323="znížená",J323,0)</f>
        <v>0</v>
      </c>
      <c r="BG323" s="102">
        <f>IF(N323="zákl. prenesená",J323,0)</f>
        <v>0</v>
      </c>
      <c r="BH323" s="102">
        <f>IF(N323="zníž. prenesená",J323,0)</f>
        <v>0</v>
      </c>
      <c r="BI323" s="102">
        <f>IF(N323="nulová",J323,0)</f>
        <v>0</v>
      </c>
      <c r="BJ323" s="16" t="s">
        <v>89</v>
      </c>
      <c r="BK323" s="102">
        <f>I323*H323</f>
        <v>0</v>
      </c>
    </row>
    <row r="324" spans="2:65" s="1" customFormat="1" ht="16.350000000000001" customHeight="1">
      <c r="B324" s="33"/>
      <c r="C324" s="209" t="s">
        <v>1</v>
      </c>
      <c r="D324" s="209" t="s">
        <v>163</v>
      </c>
      <c r="E324" s="210" t="s">
        <v>1</v>
      </c>
      <c r="F324" s="211" t="s">
        <v>1</v>
      </c>
      <c r="G324" s="212" t="s">
        <v>1</v>
      </c>
      <c r="H324" s="213"/>
      <c r="I324" s="214"/>
      <c r="J324" s="215">
        <f t="shared" si="15"/>
        <v>0</v>
      </c>
      <c r="K324" s="170"/>
      <c r="L324" s="33"/>
      <c r="M324" s="216" t="s">
        <v>1</v>
      </c>
      <c r="N324" s="217" t="s">
        <v>44</v>
      </c>
      <c r="T324" s="60"/>
      <c r="AT324" s="16" t="s">
        <v>470</v>
      </c>
      <c r="AU324" s="16" t="s">
        <v>85</v>
      </c>
      <c r="AY324" s="16" t="s">
        <v>470</v>
      </c>
      <c r="BE324" s="102">
        <f>IF(N324="základná",J324,0)</f>
        <v>0</v>
      </c>
      <c r="BF324" s="102">
        <f>IF(N324="znížená",J324,0)</f>
        <v>0</v>
      </c>
      <c r="BG324" s="102">
        <f>IF(N324="zákl. prenesená",J324,0)</f>
        <v>0</v>
      </c>
      <c r="BH324" s="102">
        <f>IF(N324="zníž. prenesená",J324,0)</f>
        <v>0</v>
      </c>
      <c r="BI324" s="102">
        <f>IF(N324="nulová",J324,0)</f>
        <v>0</v>
      </c>
      <c r="BJ324" s="16" t="s">
        <v>89</v>
      </c>
      <c r="BK324" s="102">
        <f>I324*H324</f>
        <v>0</v>
      </c>
    </row>
    <row r="325" spans="2:65" s="1" customFormat="1" ht="16.350000000000001" customHeight="1">
      <c r="B325" s="33"/>
      <c r="C325" s="209" t="s">
        <v>1</v>
      </c>
      <c r="D325" s="209" t="s">
        <v>163</v>
      </c>
      <c r="E325" s="210" t="s">
        <v>1</v>
      </c>
      <c r="F325" s="211" t="s">
        <v>1</v>
      </c>
      <c r="G325" s="212" t="s">
        <v>1</v>
      </c>
      <c r="H325" s="213"/>
      <c r="I325" s="214"/>
      <c r="J325" s="215">
        <f t="shared" si="15"/>
        <v>0</v>
      </c>
      <c r="K325" s="170"/>
      <c r="L325" s="33"/>
      <c r="M325" s="216" t="s">
        <v>1</v>
      </c>
      <c r="N325" s="217" t="s">
        <v>44</v>
      </c>
      <c r="T325" s="60"/>
      <c r="AT325" s="16" t="s">
        <v>470</v>
      </c>
      <c r="AU325" s="16" t="s">
        <v>85</v>
      </c>
      <c r="AY325" s="16" t="s">
        <v>470</v>
      </c>
      <c r="BE325" s="102">
        <f>IF(N325="základná",J325,0)</f>
        <v>0</v>
      </c>
      <c r="BF325" s="102">
        <f>IF(N325="znížená",J325,0)</f>
        <v>0</v>
      </c>
      <c r="BG325" s="102">
        <f>IF(N325="zákl. prenesená",J325,0)</f>
        <v>0</v>
      </c>
      <c r="BH325" s="102">
        <f>IF(N325="zníž. prenesená",J325,0)</f>
        <v>0</v>
      </c>
      <c r="BI325" s="102">
        <f>IF(N325="nulová",J325,0)</f>
        <v>0</v>
      </c>
      <c r="BJ325" s="16" t="s">
        <v>89</v>
      </c>
      <c r="BK325" s="102">
        <f>I325*H325</f>
        <v>0</v>
      </c>
    </row>
    <row r="326" spans="2:65" s="1" customFormat="1" ht="16.350000000000001" customHeight="1">
      <c r="B326" s="33"/>
      <c r="C326" s="209" t="s">
        <v>1</v>
      </c>
      <c r="D326" s="209" t="s">
        <v>163</v>
      </c>
      <c r="E326" s="210" t="s">
        <v>1</v>
      </c>
      <c r="F326" s="211" t="s">
        <v>1</v>
      </c>
      <c r="G326" s="212" t="s">
        <v>1</v>
      </c>
      <c r="H326" s="213"/>
      <c r="I326" s="214"/>
      <c r="J326" s="215">
        <f t="shared" si="15"/>
        <v>0</v>
      </c>
      <c r="K326" s="170"/>
      <c r="L326" s="33"/>
      <c r="M326" s="216" t="s">
        <v>1</v>
      </c>
      <c r="N326" s="217" t="s">
        <v>44</v>
      </c>
      <c r="T326" s="60"/>
      <c r="AT326" s="16" t="s">
        <v>470</v>
      </c>
      <c r="AU326" s="16" t="s">
        <v>85</v>
      </c>
      <c r="AY326" s="16" t="s">
        <v>470</v>
      </c>
      <c r="BE326" s="102">
        <f>IF(N326="základná",J326,0)</f>
        <v>0</v>
      </c>
      <c r="BF326" s="102">
        <f>IF(N326="znížená",J326,0)</f>
        <v>0</v>
      </c>
      <c r="BG326" s="102">
        <f>IF(N326="zákl. prenesená",J326,0)</f>
        <v>0</v>
      </c>
      <c r="BH326" s="102">
        <f>IF(N326="zníž. prenesená",J326,0)</f>
        <v>0</v>
      </c>
      <c r="BI326" s="102">
        <f>IF(N326="nulová",J326,0)</f>
        <v>0</v>
      </c>
      <c r="BJ326" s="16" t="s">
        <v>89</v>
      </c>
      <c r="BK326" s="102">
        <f>I326*H326</f>
        <v>0</v>
      </c>
    </row>
    <row r="327" spans="2:65" s="1" customFormat="1" ht="16.350000000000001" customHeight="1">
      <c r="B327" s="33"/>
      <c r="C327" s="209" t="s">
        <v>1</v>
      </c>
      <c r="D327" s="209" t="s">
        <v>163</v>
      </c>
      <c r="E327" s="210" t="s">
        <v>1</v>
      </c>
      <c r="F327" s="211" t="s">
        <v>1</v>
      </c>
      <c r="G327" s="212" t="s">
        <v>1</v>
      </c>
      <c r="H327" s="213"/>
      <c r="I327" s="214"/>
      <c r="J327" s="215">
        <f t="shared" si="15"/>
        <v>0</v>
      </c>
      <c r="K327" s="170"/>
      <c r="L327" s="33"/>
      <c r="M327" s="216" t="s">
        <v>1</v>
      </c>
      <c r="N327" s="217" t="s">
        <v>44</v>
      </c>
      <c r="O327" s="218"/>
      <c r="P327" s="218"/>
      <c r="Q327" s="218"/>
      <c r="R327" s="218"/>
      <c r="S327" s="218"/>
      <c r="T327" s="219"/>
      <c r="AT327" s="16" t="s">
        <v>470</v>
      </c>
      <c r="AU327" s="16" t="s">
        <v>85</v>
      </c>
      <c r="AY327" s="16" t="s">
        <v>470</v>
      </c>
      <c r="BE327" s="102">
        <f>IF(N327="základná",J327,0)</f>
        <v>0</v>
      </c>
      <c r="BF327" s="102">
        <f>IF(N327="znížená",J327,0)</f>
        <v>0</v>
      </c>
      <c r="BG327" s="102">
        <f>IF(N327="zákl. prenesená",J327,0)</f>
        <v>0</v>
      </c>
      <c r="BH327" s="102">
        <f>IF(N327="zníž. prenesená",J327,0)</f>
        <v>0</v>
      </c>
      <c r="BI327" s="102">
        <f>IF(N327="nulová",J327,0)</f>
        <v>0</v>
      </c>
      <c r="BJ327" s="16" t="s">
        <v>89</v>
      </c>
      <c r="BK327" s="102">
        <f>I327*H327</f>
        <v>0</v>
      </c>
    </row>
    <row r="328" spans="2:65" s="1" customFormat="1" ht="6.95" customHeight="1">
      <c r="B328" s="48"/>
      <c r="C328" s="49"/>
      <c r="D328" s="49"/>
      <c r="E328" s="49"/>
      <c r="F328" s="49"/>
      <c r="G328" s="49"/>
      <c r="H328" s="49"/>
      <c r="I328" s="49"/>
      <c r="J328" s="49"/>
      <c r="K328" s="49"/>
      <c r="L328" s="33"/>
    </row>
  </sheetData>
  <sheetProtection algorithmName="SHA-512" hashValue="5jUD/1mpHUjeKMKBNB22uH5IWnoJKQ6rdJrhZHYJGIMaJPPpbtlUZMoBGX3Cbv1ybEAwFobYJj/WsEHiDJO9sA==" saltValue="CQt7M7Ub5I8Dx/F4vE6qqesmuZFHZV6lDDeuguKEZ3PDgeNUCjOw1iusXOSdpaUDeByIN9qcuNQ8Qc8ohhVKng==" spinCount="100000" sheet="1" objects="1" scenarios="1" formatColumns="0" formatRows="0" autoFilter="0"/>
  <autoFilter ref="C143:K327" xr:uid="{00000000-0009-0000-0000-000001000000}"/>
  <mergeCells count="14">
    <mergeCell ref="D122:F122"/>
    <mergeCell ref="E134:H134"/>
    <mergeCell ref="E136:H136"/>
    <mergeCell ref="L2:V2"/>
    <mergeCell ref="E87:H87"/>
    <mergeCell ref="D118:F118"/>
    <mergeCell ref="D119:F119"/>
    <mergeCell ref="D120:F120"/>
    <mergeCell ref="D121:F121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323:D328" xr:uid="{00000000-0002-0000-0100-000000000000}">
      <formula1>"K, M"</formula1>
    </dataValidation>
    <dataValidation type="list" allowBlank="1" showInputMessage="1" showErrorMessage="1" error="Povolené sú hodnoty základná, znížená, nulová." sqref="N323:N32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8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93</v>
      </c>
      <c r="AZ2" s="108" t="s">
        <v>471</v>
      </c>
      <c r="BA2" s="108" t="s">
        <v>111</v>
      </c>
      <c r="BB2" s="108" t="s">
        <v>1</v>
      </c>
      <c r="BC2" s="108" t="s">
        <v>472</v>
      </c>
      <c r="BD2" s="108" t="s">
        <v>89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78</v>
      </c>
      <c r="AZ3" s="108" t="s">
        <v>473</v>
      </c>
      <c r="BA3" s="108" t="s">
        <v>111</v>
      </c>
      <c r="BB3" s="108" t="s">
        <v>1</v>
      </c>
      <c r="BC3" s="108" t="s">
        <v>474</v>
      </c>
      <c r="BD3" s="108" t="s">
        <v>89</v>
      </c>
    </row>
    <row r="4" spans="2:56" ht="24.95" customHeight="1">
      <c r="B4" s="19"/>
      <c r="D4" s="20" t="s">
        <v>107</v>
      </c>
      <c r="L4" s="19"/>
      <c r="M4" s="109" t="s">
        <v>9</v>
      </c>
      <c r="AT4" s="16" t="s">
        <v>4</v>
      </c>
    </row>
    <row r="5" spans="2:56" ht="6.95" customHeight="1">
      <c r="B5" s="19"/>
      <c r="L5" s="19"/>
    </row>
    <row r="6" spans="2:56" ht="12" customHeight="1">
      <c r="B6" s="19"/>
      <c r="D6" s="26" t="s">
        <v>15</v>
      </c>
      <c r="L6" s="19"/>
    </row>
    <row r="7" spans="2:56" ht="16.5" customHeight="1">
      <c r="B7" s="19"/>
      <c r="E7" s="278" t="str">
        <f>'Rekapitulácia stavby'!K6</f>
        <v>Oprava Podlahy Umyváreň Autobusov Jurajov Dvor</v>
      </c>
      <c r="F7" s="279"/>
      <c r="G7" s="279"/>
      <c r="H7" s="279"/>
      <c r="L7" s="19"/>
    </row>
    <row r="8" spans="2:56" ht="12" customHeight="1">
      <c r="B8" s="19"/>
      <c r="D8" s="26" t="s">
        <v>112</v>
      </c>
      <c r="L8" s="19"/>
    </row>
    <row r="9" spans="2:56" s="1" customFormat="1" ht="23.25" customHeight="1">
      <c r="B9" s="33"/>
      <c r="E9" s="278" t="s">
        <v>113</v>
      </c>
      <c r="F9" s="280"/>
      <c r="G9" s="280"/>
      <c r="H9" s="280"/>
      <c r="L9" s="33"/>
    </row>
    <row r="10" spans="2:56" s="1" customFormat="1" ht="12" customHeight="1">
      <c r="B10" s="33"/>
      <c r="D10" s="26" t="s">
        <v>475</v>
      </c>
      <c r="L10" s="33"/>
    </row>
    <row r="11" spans="2:56" s="1" customFormat="1" ht="16.5" customHeight="1">
      <c r="B11" s="33"/>
      <c r="E11" s="228" t="s">
        <v>476</v>
      </c>
      <c r="F11" s="280"/>
      <c r="G11" s="280"/>
      <c r="H11" s="280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6" t="s">
        <v>17</v>
      </c>
      <c r="F13" s="24" t="s">
        <v>1</v>
      </c>
      <c r="I13" s="26" t="s">
        <v>18</v>
      </c>
      <c r="J13" s="24" t="s">
        <v>1</v>
      </c>
      <c r="L13" s="33"/>
    </row>
    <row r="14" spans="2:56" s="1" customFormat="1" ht="12" customHeight="1">
      <c r="B14" s="33"/>
      <c r="D14" s="26" t="s">
        <v>19</v>
      </c>
      <c r="F14" s="24" t="s">
        <v>20</v>
      </c>
      <c r="I14" s="26" t="s">
        <v>21</v>
      </c>
      <c r="J14" s="56" t="str">
        <f>'Rekapitulácia stavby'!AN8</f>
        <v>13. 2. 2025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6" t="s">
        <v>23</v>
      </c>
      <c r="I16" s="26" t="s">
        <v>24</v>
      </c>
      <c r="J16" s="24" t="s">
        <v>25</v>
      </c>
      <c r="L16" s="33"/>
    </row>
    <row r="17" spans="2:12" s="1" customFormat="1" ht="18" customHeight="1">
      <c r="B17" s="33"/>
      <c r="E17" s="24" t="s">
        <v>26</v>
      </c>
      <c r="I17" s="26" t="s">
        <v>27</v>
      </c>
      <c r="J17" s="24" t="s">
        <v>28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6" t="s">
        <v>29</v>
      </c>
      <c r="I19" s="26" t="s">
        <v>24</v>
      </c>
      <c r="J19" s="27" t="str">
        <f>'Rekapitulácia stavby'!AN13</f>
        <v>Vyplň údaj</v>
      </c>
      <c r="L19" s="33"/>
    </row>
    <row r="20" spans="2:12" s="1" customFormat="1" ht="18" customHeight="1">
      <c r="B20" s="33"/>
      <c r="E20" s="281" t="str">
        <f>'Rekapitulácia stavby'!E14</f>
        <v>Vyplň údaj</v>
      </c>
      <c r="F20" s="258"/>
      <c r="G20" s="258"/>
      <c r="H20" s="258"/>
      <c r="I20" s="26" t="s">
        <v>27</v>
      </c>
      <c r="J20" s="27" t="str">
        <f>'Rekapitulácia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6" t="s">
        <v>31</v>
      </c>
      <c r="I22" s="26" t="s">
        <v>24</v>
      </c>
      <c r="J22" s="24" t="str">
        <f>IF('Rekapitulácia stavby'!AN16="","",'Rekapitulácia stavby'!AN16)</f>
        <v/>
      </c>
      <c r="L22" s="33"/>
    </row>
    <row r="23" spans="2:12" s="1" customFormat="1" ht="18" customHeight="1">
      <c r="B23" s="33"/>
      <c r="E23" s="24" t="str">
        <f>IF('Rekapitulácia stavby'!E17="","",'Rekapitulácia stavby'!E17)</f>
        <v xml:space="preserve"> </v>
      </c>
      <c r="I23" s="26" t="s">
        <v>27</v>
      </c>
      <c r="J23" s="24" t="str">
        <f>IF('Rekapitulácia stavby'!AN17="","",'Rekapitulácia stavby'!AN17)</f>
        <v/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6" t="s">
        <v>34</v>
      </c>
      <c r="I25" s="26" t="s">
        <v>24</v>
      </c>
      <c r="J25" s="24" t="str">
        <f>IF('Rekapitulácia stavby'!AN19="","",'Rekapitulácia stavby'!AN19)</f>
        <v/>
      </c>
      <c r="L25" s="33"/>
    </row>
    <row r="26" spans="2:12" s="1" customFormat="1" ht="18" customHeight="1">
      <c r="B26" s="33"/>
      <c r="E26" s="24" t="str">
        <f>IF('Rekapitulácia stavby'!E20="","",'Rekapitulácia stavby'!E20)</f>
        <v xml:space="preserve"> </v>
      </c>
      <c r="I26" s="26" t="s">
        <v>27</v>
      </c>
      <c r="J26" s="24" t="str">
        <f>IF('Rekapitulácia stavby'!AN20="","",'Rekapitulácia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6" t="s">
        <v>35</v>
      </c>
      <c r="L28" s="33"/>
    </row>
    <row r="29" spans="2:12" s="7" customFormat="1" ht="16.5" customHeight="1">
      <c r="B29" s="110"/>
      <c r="E29" s="263" t="s">
        <v>1</v>
      </c>
      <c r="F29" s="263"/>
      <c r="G29" s="263"/>
      <c r="H29" s="263"/>
      <c r="L29" s="110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7"/>
      <c r="E31" s="57"/>
      <c r="F31" s="57"/>
      <c r="G31" s="57"/>
      <c r="H31" s="57"/>
      <c r="I31" s="57"/>
      <c r="J31" s="57"/>
      <c r="K31" s="57"/>
      <c r="L31" s="33"/>
    </row>
    <row r="32" spans="2:12" s="1" customFormat="1" ht="14.45" customHeight="1">
      <c r="B32" s="33"/>
      <c r="D32" s="24" t="s">
        <v>114</v>
      </c>
      <c r="J32" s="32">
        <f>J98</f>
        <v>0</v>
      </c>
      <c r="L32" s="33"/>
    </row>
    <row r="33" spans="2:12" s="1" customFormat="1" ht="14.45" customHeight="1">
      <c r="B33" s="33"/>
      <c r="D33" s="31" t="s">
        <v>97</v>
      </c>
      <c r="J33" s="32">
        <f>J107</f>
        <v>0</v>
      </c>
      <c r="L33" s="33"/>
    </row>
    <row r="34" spans="2:12" s="1" customFormat="1" ht="25.35" customHeight="1">
      <c r="B34" s="33"/>
      <c r="D34" s="111" t="s">
        <v>38</v>
      </c>
      <c r="J34" s="70">
        <f>ROUND(J32 + J33, 2)</f>
        <v>0</v>
      </c>
      <c r="L34" s="33"/>
    </row>
    <row r="35" spans="2:12" s="1" customFormat="1" ht="6.95" customHeight="1">
      <c r="B35" s="33"/>
      <c r="D35" s="57"/>
      <c r="E35" s="57"/>
      <c r="F35" s="57"/>
      <c r="G35" s="57"/>
      <c r="H35" s="57"/>
      <c r="I35" s="57"/>
      <c r="J35" s="57"/>
      <c r="K35" s="57"/>
      <c r="L35" s="33"/>
    </row>
    <row r="36" spans="2:12" s="1" customFormat="1" ht="14.45" customHeight="1">
      <c r="B36" s="33"/>
      <c r="F36" s="36" t="s">
        <v>40</v>
      </c>
      <c r="I36" s="36" t="s">
        <v>39</v>
      </c>
      <c r="J36" s="36" t="s">
        <v>41</v>
      </c>
      <c r="L36" s="33"/>
    </row>
    <row r="37" spans="2:12" s="1" customFormat="1" ht="14.45" customHeight="1">
      <c r="B37" s="33"/>
      <c r="D37" s="59" t="s">
        <v>42</v>
      </c>
      <c r="E37" s="38" t="s">
        <v>43</v>
      </c>
      <c r="F37" s="112">
        <f>ROUND((ROUND((SUM(BE107:BE114) + SUM(BE136:BE180)),  2) + SUM(BE182:BE186)), 2)</f>
        <v>0</v>
      </c>
      <c r="G37" s="113"/>
      <c r="H37" s="113"/>
      <c r="I37" s="114">
        <v>0.23</v>
      </c>
      <c r="J37" s="112">
        <f>ROUND((ROUND(((SUM(BE107:BE114) + SUM(BE136:BE180))*I37),  2) + (SUM(BE182:BE186)*I37)), 2)</f>
        <v>0</v>
      </c>
      <c r="L37" s="33"/>
    </row>
    <row r="38" spans="2:12" s="1" customFormat="1" ht="14.45" customHeight="1">
      <c r="B38" s="33"/>
      <c r="E38" s="38" t="s">
        <v>44</v>
      </c>
      <c r="F38" s="112">
        <f>ROUND((ROUND((SUM(BF107:BF114) + SUM(BF136:BF180)),  2) + SUM(BF182:BF186)), 2)</f>
        <v>0</v>
      </c>
      <c r="G38" s="113"/>
      <c r="H38" s="113"/>
      <c r="I38" s="114">
        <v>0.23</v>
      </c>
      <c r="J38" s="112">
        <f>ROUND((ROUND(((SUM(BF107:BF114) + SUM(BF136:BF180))*I38),  2) + (SUM(BF182:BF186)*I38)), 2)</f>
        <v>0</v>
      </c>
      <c r="L38" s="33"/>
    </row>
    <row r="39" spans="2:12" s="1" customFormat="1" ht="14.45" hidden="1" customHeight="1">
      <c r="B39" s="33"/>
      <c r="E39" s="26" t="s">
        <v>45</v>
      </c>
      <c r="F39" s="90">
        <f>ROUND((ROUND((SUM(BG107:BG114) + SUM(BG136:BG180)),  2) + SUM(BG182:BG186)), 2)</f>
        <v>0</v>
      </c>
      <c r="I39" s="115">
        <v>0.23</v>
      </c>
      <c r="J39" s="90">
        <f>0</f>
        <v>0</v>
      </c>
      <c r="L39" s="33"/>
    </row>
    <row r="40" spans="2:12" s="1" customFormat="1" ht="14.45" hidden="1" customHeight="1">
      <c r="B40" s="33"/>
      <c r="E40" s="26" t="s">
        <v>46</v>
      </c>
      <c r="F40" s="90">
        <f>ROUND((ROUND((SUM(BH107:BH114) + SUM(BH136:BH180)),  2) + SUM(BH182:BH186)), 2)</f>
        <v>0</v>
      </c>
      <c r="I40" s="115">
        <v>0.23</v>
      </c>
      <c r="J40" s="90">
        <f>0</f>
        <v>0</v>
      </c>
      <c r="L40" s="33"/>
    </row>
    <row r="41" spans="2:12" s="1" customFormat="1" ht="14.45" hidden="1" customHeight="1">
      <c r="B41" s="33"/>
      <c r="E41" s="38" t="s">
        <v>47</v>
      </c>
      <c r="F41" s="112">
        <f>ROUND((ROUND((SUM(BI107:BI114) + SUM(BI136:BI180)),  2) + SUM(BI182:BI186)), 2)</f>
        <v>0</v>
      </c>
      <c r="G41" s="113"/>
      <c r="H41" s="113"/>
      <c r="I41" s="114">
        <v>0</v>
      </c>
      <c r="J41" s="112">
        <f>0</f>
        <v>0</v>
      </c>
      <c r="L41" s="33"/>
    </row>
    <row r="42" spans="2:12" s="1" customFormat="1" ht="6.95" customHeight="1">
      <c r="B42" s="33"/>
      <c r="L42" s="33"/>
    </row>
    <row r="43" spans="2:12" s="1" customFormat="1" ht="25.35" customHeight="1">
      <c r="B43" s="33"/>
      <c r="C43" s="106"/>
      <c r="D43" s="116" t="s">
        <v>48</v>
      </c>
      <c r="E43" s="61"/>
      <c r="F43" s="61"/>
      <c r="G43" s="117" t="s">
        <v>49</v>
      </c>
      <c r="H43" s="118" t="s">
        <v>50</v>
      </c>
      <c r="I43" s="61"/>
      <c r="J43" s="119">
        <f>SUM(J34:J41)</f>
        <v>0</v>
      </c>
      <c r="K43" s="120"/>
      <c r="L43" s="33"/>
    </row>
    <row r="44" spans="2:12" s="1" customFormat="1" ht="14.45" customHeight="1">
      <c r="B44" s="33"/>
      <c r="L44" s="33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3"/>
      <c r="D50" s="45" t="s">
        <v>51</v>
      </c>
      <c r="E50" s="46"/>
      <c r="F50" s="46"/>
      <c r="G50" s="45" t="s">
        <v>52</v>
      </c>
      <c r="H50" s="46"/>
      <c r="I50" s="46"/>
      <c r="J50" s="46"/>
      <c r="K50" s="46"/>
      <c r="L50" s="33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3"/>
      <c r="D61" s="47" t="s">
        <v>53</v>
      </c>
      <c r="E61" s="35"/>
      <c r="F61" s="121" t="s">
        <v>54</v>
      </c>
      <c r="G61" s="47" t="s">
        <v>53</v>
      </c>
      <c r="H61" s="35"/>
      <c r="I61" s="35"/>
      <c r="J61" s="122" t="s">
        <v>54</v>
      </c>
      <c r="K61" s="35"/>
      <c r="L61" s="33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3"/>
      <c r="D65" s="45" t="s">
        <v>55</v>
      </c>
      <c r="E65" s="46"/>
      <c r="F65" s="46"/>
      <c r="G65" s="45" t="s">
        <v>56</v>
      </c>
      <c r="H65" s="46"/>
      <c r="I65" s="46"/>
      <c r="J65" s="46"/>
      <c r="K65" s="46"/>
      <c r="L65" s="33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3"/>
      <c r="D76" s="47" t="s">
        <v>53</v>
      </c>
      <c r="E76" s="35"/>
      <c r="F76" s="121" t="s">
        <v>54</v>
      </c>
      <c r="G76" s="47" t="s">
        <v>53</v>
      </c>
      <c r="H76" s="35"/>
      <c r="I76" s="35"/>
      <c r="J76" s="122" t="s">
        <v>54</v>
      </c>
      <c r="K76" s="35"/>
      <c r="L76" s="33"/>
    </row>
    <row r="77" spans="2:12" s="1" customFormat="1" ht="14.45" customHeight="1">
      <c r="B77" s="48"/>
      <c r="C77" s="49"/>
      <c r="D77" s="49"/>
      <c r="E77" s="49"/>
      <c r="F77" s="49"/>
      <c r="G77" s="49"/>
      <c r="H77" s="49"/>
      <c r="I77" s="49"/>
      <c r="J77" s="49"/>
      <c r="K77" s="49"/>
      <c r="L77" s="33"/>
    </row>
    <row r="81" spans="2:12" s="1" customFormat="1" ht="6.95" customHeight="1">
      <c r="B81" s="50"/>
      <c r="C81" s="51"/>
      <c r="D81" s="51"/>
      <c r="E81" s="51"/>
      <c r="F81" s="51"/>
      <c r="G81" s="51"/>
      <c r="H81" s="51"/>
      <c r="I81" s="51"/>
      <c r="J81" s="51"/>
      <c r="K81" s="51"/>
      <c r="L81" s="33"/>
    </row>
    <row r="82" spans="2:12" s="1" customFormat="1" ht="24.95" customHeight="1">
      <c r="B82" s="33"/>
      <c r="C82" s="20" t="s">
        <v>115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6" t="s">
        <v>15</v>
      </c>
      <c r="L84" s="33"/>
    </row>
    <row r="85" spans="2:12" s="1" customFormat="1" ht="16.5" customHeight="1">
      <c r="B85" s="33"/>
      <c r="E85" s="278" t="str">
        <f>E7</f>
        <v>Oprava Podlahy Umyváreň Autobusov Jurajov Dvor</v>
      </c>
      <c r="F85" s="279"/>
      <c r="G85" s="279"/>
      <c r="H85" s="279"/>
      <c r="L85" s="33"/>
    </row>
    <row r="86" spans="2:12" ht="12" customHeight="1">
      <c r="B86" s="19"/>
      <c r="C86" s="26" t="s">
        <v>112</v>
      </c>
      <c r="L86" s="19"/>
    </row>
    <row r="87" spans="2:12" s="1" customFormat="1" ht="23.25" customHeight="1">
      <c r="B87" s="33"/>
      <c r="E87" s="278" t="s">
        <v>113</v>
      </c>
      <c r="F87" s="280"/>
      <c r="G87" s="280"/>
      <c r="H87" s="280"/>
      <c r="L87" s="33"/>
    </row>
    <row r="88" spans="2:12" s="1" customFormat="1" ht="12" customHeight="1">
      <c r="B88" s="33"/>
      <c r="C88" s="26" t="s">
        <v>475</v>
      </c>
      <c r="L88" s="33"/>
    </row>
    <row r="89" spans="2:12" s="1" customFormat="1" ht="16.5" customHeight="1">
      <c r="B89" s="33"/>
      <c r="E89" s="228" t="str">
        <f>E11</f>
        <v>01 - Oprava omietky do výšky 1,6 m na obvodovej stene</v>
      </c>
      <c r="F89" s="280"/>
      <c r="G89" s="280"/>
      <c r="H89" s="280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6" t="s">
        <v>19</v>
      </c>
      <c r="F91" s="24" t="str">
        <f>F14</f>
        <v>Bratislava</v>
      </c>
      <c r="I91" s="26" t="s">
        <v>21</v>
      </c>
      <c r="J91" s="56" t="str">
        <f>IF(J14="","",J14)</f>
        <v>13. 2. 2025</v>
      </c>
      <c r="L91" s="33"/>
    </row>
    <row r="92" spans="2:12" s="1" customFormat="1" ht="6.95" customHeight="1">
      <c r="B92" s="33"/>
      <c r="L92" s="33"/>
    </row>
    <row r="93" spans="2:12" s="1" customFormat="1" ht="15.2" customHeight="1">
      <c r="B93" s="33"/>
      <c r="C93" s="26" t="s">
        <v>23</v>
      </c>
      <c r="F93" s="24" t="str">
        <f>E17</f>
        <v>Dopravný podnik Bratislava, akciová spoločnosť</v>
      </c>
      <c r="I93" s="26" t="s">
        <v>31</v>
      </c>
      <c r="J93" s="29" t="str">
        <f>E23</f>
        <v xml:space="preserve"> </v>
      </c>
      <c r="L93" s="33"/>
    </row>
    <row r="94" spans="2:12" s="1" customFormat="1" ht="15.2" customHeight="1">
      <c r="B94" s="33"/>
      <c r="C94" s="26" t="s">
        <v>29</v>
      </c>
      <c r="F94" s="24" t="str">
        <f>IF(E20="","",E20)</f>
        <v>Vyplň údaj</v>
      </c>
      <c r="I94" s="26" t="s">
        <v>34</v>
      </c>
      <c r="J94" s="29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23" t="s">
        <v>116</v>
      </c>
      <c r="D96" s="106"/>
      <c r="E96" s="106"/>
      <c r="F96" s="106"/>
      <c r="G96" s="106"/>
      <c r="H96" s="106"/>
      <c r="I96" s="106"/>
      <c r="J96" s="124" t="s">
        <v>117</v>
      </c>
      <c r="K96" s="106"/>
      <c r="L96" s="33"/>
    </row>
    <row r="97" spans="2:65" s="1" customFormat="1" ht="10.35" customHeight="1">
      <c r="B97" s="33"/>
      <c r="L97" s="33"/>
    </row>
    <row r="98" spans="2:65" s="1" customFormat="1" ht="22.9" customHeight="1">
      <c r="B98" s="33"/>
      <c r="C98" s="125" t="s">
        <v>118</v>
      </c>
      <c r="J98" s="70">
        <f>J136</f>
        <v>0</v>
      </c>
      <c r="L98" s="33"/>
      <c r="AU98" s="16" t="s">
        <v>119</v>
      </c>
    </row>
    <row r="99" spans="2:65" s="8" customFormat="1" ht="24.95" customHeight="1">
      <c r="B99" s="126"/>
      <c r="D99" s="127" t="s">
        <v>120</v>
      </c>
      <c r="E99" s="128"/>
      <c r="F99" s="128"/>
      <c r="G99" s="128"/>
      <c r="H99" s="128"/>
      <c r="I99" s="128"/>
      <c r="J99" s="129">
        <f>J137</f>
        <v>0</v>
      </c>
      <c r="L99" s="126"/>
    </row>
    <row r="100" spans="2:65" s="9" customFormat="1" ht="19.899999999999999" customHeight="1">
      <c r="B100" s="130"/>
      <c r="D100" s="131" t="s">
        <v>125</v>
      </c>
      <c r="E100" s="132"/>
      <c r="F100" s="132"/>
      <c r="G100" s="132"/>
      <c r="H100" s="132"/>
      <c r="I100" s="132"/>
      <c r="J100" s="133">
        <f>J138</f>
        <v>0</v>
      </c>
      <c r="L100" s="130"/>
    </row>
    <row r="101" spans="2:65" s="9" customFormat="1" ht="19.899999999999999" customHeight="1">
      <c r="B101" s="130"/>
      <c r="D101" s="131" t="s">
        <v>127</v>
      </c>
      <c r="E101" s="132"/>
      <c r="F101" s="132"/>
      <c r="G101" s="132"/>
      <c r="H101" s="132"/>
      <c r="I101" s="132"/>
      <c r="J101" s="133">
        <f>J156</f>
        <v>0</v>
      </c>
      <c r="L101" s="130"/>
    </row>
    <row r="102" spans="2:65" s="9" customFormat="1" ht="19.899999999999999" customHeight="1">
      <c r="B102" s="130"/>
      <c r="D102" s="131" t="s">
        <v>128</v>
      </c>
      <c r="E102" s="132"/>
      <c r="F102" s="132"/>
      <c r="G102" s="132"/>
      <c r="H102" s="132"/>
      <c r="I102" s="132"/>
      <c r="J102" s="133">
        <f>J175</f>
        <v>0</v>
      </c>
      <c r="L102" s="130"/>
    </row>
    <row r="103" spans="2:65" s="8" customFormat="1" ht="24.95" customHeight="1">
      <c r="B103" s="126"/>
      <c r="D103" s="127" t="s">
        <v>136</v>
      </c>
      <c r="E103" s="128"/>
      <c r="F103" s="128"/>
      <c r="G103" s="128"/>
      <c r="H103" s="128"/>
      <c r="I103" s="128"/>
      <c r="J103" s="129">
        <f>J177</f>
        <v>0</v>
      </c>
      <c r="L103" s="126"/>
    </row>
    <row r="104" spans="2:65" s="8" customFormat="1" ht="21.75" customHeight="1">
      <c r="B104" s="126"/>
      <c r="D104" s="134" t="s">
        <v>137</v>
      </c>
      <c r="J104" s="135">
        <f>J181</f>
        <v>0</v>
      </c>
      <c r="L104" s="126"/>
    </row>
    <row r="105" spans="2:65" s="1" customFormat="1" ht="21.75" customHeight="1">
      <c r="B105" s="33"/>
      <c r="L105" s="33"/>
    </row>
    <row r="106" spans="2:65" s="1" customFormat="1" ht="6.95" customHeight="1">
      <c r="B106" s="33"/>
      <c r="L106" s="33"/>
    </row>
    <row r="107" spans="2:65" s="1" customFormat="1" ht="29.25" customHeight="1">
      <c r="B107" s="33"/>
      <c r="C107" s="125" t="s">
        <v>138</v>
      </c>
      <c r="J107" s="136">
        <f>ROUND(J108 + J109 + J110 + J111 + J112 + J113,2)</f>
        <v>0</v>
      </c>
      <c r="L107" s="33"/>
      <c r="N107" s="137" t="s">
        <v>42</v>
      </c>
    </row>
    <row r="108" spans="2:65" s="1" customFormat="1" ht="18" customHeight="1">
      <c r="B108" s="33"/>
      <c r="D108" s="251" t="s">
        <v>139</v>
      </c>
      <c r="E108" s="249"/>
      <c r="F108" s="249"/>
      <c r="J108" s="99">
        <v>0</v>
      </c>
      <c r="L108" s="138"/>
      <c r="M108" s="139"/>
      <c r="N108" s="140" t="s">
        <v>44</v>
      </c>
      <c r="O108" s="139"/>
      <c r="P108" s="139"/>
      <c r="Q108" s="139"/>
      <c r="R108" s="139"/>
      <c r="S108" s="139"/>
      <c r="T108" s="139"/>
      <c r="U108" s="139"/>
      <c r="V108" s="139"/>
      <c r="W108" s="139"/>
      <c r="X108" s="139"/>
      <c r="Y108" s="139"/>
      <c r="Z108" s="139"/>
      <c r="AA108" s="139"/>
      <c r="AB108" s="139"/>
      <c r="AC108" s="139"/>
      <c r="AD108" s="139"/>
      <c r="AE108" s="139"/>
      <c r="AF108" s="139"/>
      <c r="AG108" s="139"/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41" t="s">
        <v>140</v>
      </c>
      <c r="AZ108" s="139"/>
      <c r="BA108" s="139"/>
      <c r="BB108" s="139"/>
      <c r="BC108" s="139"/>
      <c r="BD108" s="139"/>
      <c r="BE108" s="142">
        <f t="shared" ref="BE108:BE113" si="0">IF(N108="základná",J108,0)</f>
        <v>0</v>
      </c>
      <c r="BF108" s="142">
        <f t="shared" ref="BF108:BF113" si="1">IF(N108="znížená",J108,0)</f>
        <v>0</v>
      </c>
      <c r="BG108" s="142">
        <f t="shared" ref="BG108:BG113" si="2">IF(N108="zákl. prenesená",J108,0)</f>
        <v>0</v>
      </c>
      <c r="BH108" s="142">
        <f t="shared" ref="BH108:BH113" si="3">IF(N108="zníž. prenesená",J108,0)</f>
        <v>0</v>
      </c>
      <c r="BI108" s="142">
        <f t="shared" ref="BI108:BI113" si="4">IF(N108="nulová",J108,0)</f>
        <v>0</v>
      </c>
      <c r="BJ108" s="141" t="s">
        <v>89</v>
      </c>
      <c r="BK108" s="139"/>
      <c r="BL108" s="139"/>
      <c r="BM108" s="139"/>
    </row>
    <row r="109" spans="2:65" s="1" customFormat="1" ht="18" customHeight="1">
      <c r="B109" s="33"/>
      <c r="D109" s="251" t="s">
        <v>141</v>
      </c>
      <c r="E109" s="249"/>
      <c r="F109" s="249"/>
      <c r="J109" s="99">
        <v>0</v>
      </c>
      <c r="L109" s="138"/>
      <c r="M109" s="139"/>
      <c r="N109" s="140" t="s">
        <v>44</v>
      </c>
      <c r="O109" s="139"/>
      <c r="P109" s="139"/>
      <c r="Q109" s="139"/>
      <c r="R109" s="139"/>
      <c r="S109" s="139"/>
      <c r="T109" s="139"/>
      <c r="U109" s="139"/>
      <c r="V109" s="139"/>
      <c r="W109" s="139"/>
      <c r="X109" s="139"/>
      <c r="Y109" s="139"/>
      <c r="Z109" s="139"/>
      <c r="AA109" s="139"/>
      <c r="AB109" s="139"/>
      <c r="AC109" s="139"/>
      <c r="AD109" s="139"/>
      <c r="AE109" s="139"/>
      <c r="AF109" s="139"/>
      <c r="AG109" s="139"/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41" t="s">
        <v>140</v>
      </c>
      <c r="AZ109" s="139"/>
      <c r="BA109" s="139"/>
      <c r="BB109" s="139"/>
      <c r="BC109" s="139"/>
      <c r="BD109" s="139"/>
      <c r="BE109" s="142">
        <f t="shared" si="0"/>
        <v>0</v>
      </c>
      <c r="BF109" s="142">
        <f t="shared" si="1"/>
        <v>0</v>
      </c>
      <c r="BG109" s="142">
        <f t="shared" si="2"/>
        <v>0</v>
      </c>
      <c r="BH109" s="142">
        <f t="shared" si="3"/>
        <v>0</v>
      </c>
      <c r="BI109" s="142">
        <f t="shared" si="4"/>
        <v>0</v>
      </c>
      <c r="BJ109" s="141" t="s">
        <v>89</v>
      </c>
      <c r="BK109" s="139"/>
      <c r="BL109" s="139"/>
      <c r="BM109" s="139"/>
    </row>
    <row r="110" spans="2:65" s="1" customFormat="1" ht="18" customHeight="1">
      <c r="B110" s="33"/>
      <c r="D110" s="251" t="s">
        <v>142</v>
      </c>
      <c r="E110" s="249"/>
      <c r="F110" s="249"/>
      <c r="J110" s="99">
        <v>0</v>
      </c>
      <c r="L110" s="138"/>
      <c r="M110" s="139"/>
      <c r="N110" s="140" t="s">
        <v>44</v>
      </c>
      <c r="O110" s="139"/>
      <c r="P110" s="139"/>
      <c r="Q110" s="139"/>
      <c r="R110" s="139"/>
      <c r="S110" s="139"/>
      <c r="T110" s="139"/>
      <c r="U110" s="139"/>
      <c r="V110" s="139"/>
      <c r="W110" s="139"/>
      <c r="X110" s="139"/>
      <c r="Y110" s="139"/>
      <c r="Z110" s="139"/>
      <c r="AA110" s="139"/>
      <c r="AB110" s="139"/>
      <c r="AC110" s="139"/>
      <c r="AD110" s="139"/>
      <c r="AE110" s="139"/>
      <c r="AF110" s="139"/>
      <c r="AG110" s="139"/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41" t="s">
        <v>140</v>
      </c>
      <c r="AZ110" s="139"/>
      <c r="BA110" s="139"/>
      <c r="BB110" s="139"/>
      <c r="BC110" s="139"/>
      <c r="BD110" s="139"/>
      <c r="BE110" s="142">
        <f t="shared" si="0"/>
        <v>0</v>
      </c>
      <c r="BF110" s="142">
        <f t="shared" si="1"/>
        <v>0</v>
      </c>
      <c r="BG110" s="142">
        <f t="shared" si="2"/>
        <v>0</v>
      </c>
      <c r="BH110" s="142">
        <f t="shared" si="3"/>
        <v>0</v>
      </c>
      <c r="BI110" s="142">
        <f t="shared" si="4"/>
        <v>0</v>
      </c>
      <c r="BJ110" s="141" t="s">
        <v>89</v>
      </c>
      <c r="BK110" s="139"/>
      <c r="BL110" s="139"/>
      <c r="BM110" s="139"/>
    </row>
    <row r="111" spans="2:65" s="1" customFormat="1" ht="18" customHeight="1">
      <c r="B111" s="33"/>
      <c r="D111" s="251" t="s">
        <v>143</v>
      </c>
      <c r="E111" s="249"/>
      <c r="F111" s="249"/>
      <c r="J111" s="99">
        <v>0</v>
      </c>
      <c r="L111" s="138"/>
      <c r="M111" s="139"/>
      <c r="N111" s="140" t="s">
        <v>44</v>
      </c>
      <c r="O111" s="139"/>
      <c r="P111" s="139"/>
      <c r="Q111" s="139"/>
      <c r="R111" s="139"/>
      <c r="S111" s="139"/>
      <c r="T111" s="139"/>
      <c r="U111" s="139"/>
      <c r="V111" s="139"/>
      <c r="W111" s="139"/>
      <c r="X111" s="139"/>
      <c r="Y111" s="139"/>
      <c r="Z111" s="139"/>
      <c r="AA111" s="139"/>
      <c r="AB111" s="139"/>
      <c r="AC111" s="139"/>
      <c r="AD111" s="139"/>
      <c r="AE111" s="139"/>
      <c r="AF111" s="139"/>
      <c r="AG111" s="139"/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41" t="s">
        <v>140</v>
      </c>
      <c r="AZ111" s="139"/>
      <c r="BA111" s="139"/>
      <c r="BB111" s="139"/>
      <c r="BC111" s="139"/>
      <c r="BD111" s="139"/>
      <c r="BE111" s="142">
        <f t="shared" si="0"/>
        <v>0</v>
      </c>
      <c r="BF111" s="142">
        <f t="shared" si="1"/>
        <v>0</v>
      </c>
      <c r="BG111" s="142">
        <f t="shared" si="2"/>
        <v>0</v>
      </c>
      <c r="BH111" s="142">
        <f t="shared" si="3"/>
        <v>0</v>
      </c>
      <c r="BI111" s="142">
        <f t="shared" si="4"/>
        <v>0</v>
      </c>
      <c r="BJ111" s="141" t="s">
        <v>89</v>
      </c>
      <c r="BK111" s="139"/>
      <c r="BL111" s="139"/>
      <c r="BM111" s="139"/>
    </row>
    <row r="112" spans="2:65" s="1" customFormat="1" ht="18" customHeight="1">
      <c r="B112" s="33"/>
      <c r="D112" s="251" t="s">
        <v>144</v>
      </c>
      <c r="E112" s="249"/>
      <c r="F112" s="249"/>
      <c r="J112" s="99">
        <v>0</v>
      </c>
      <c r="L112" s="138"/>
      <c r="M112" s="139"/>
      <c r="N112" s="140" t="s">
        <v>44</v>
      </c>
      <c r="O112" s="139"/>
      <c r="P112" s="139"/>
      <c r="Q112" s="139"/>
      <c r="R112" s="139"/>
      <c r="S112" s="139"/>
      <c r="T112" s="139"/>
      <c r="U112" s="139"/>
      <c r="V112" s="139"/>
      <c r="W112" s="139"/>
      <c r="X112" s="139"/>
      <c r="Y112" s="139"/>
      <c r="Z112" s="139"/>
      <c r="AA112" s="139"/>
      <c r="AB112" s="139"/>
      <c r="AC112" s="139"/>
      <c r="AD112" s="139"/>
      <c r="AE112" s="139"/>
      <c r="AF112" s="139"/>
      <c r="AG112" s="139"/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41" t="s">
        <v>140</v>
      </c>
      <c r="AZ112" s="139"/>
      <c r="BA112" s="139"/>
      <c r="BB112" s="139"/>
      <c r="BC112" s="139"/>
      <c r="BD112" s="139"/>
      <c r="BE112" s="142">
        <f t="shared" si="0"/>
        <v>0</v>
      </c>
      <c r="BF112" s="142">
        <f t="shared" si="1"/>
        <v>0</v>
      </c>
      <c r="BG112" s="142">
        <f t="shared" si="2"/>
        <v>0</v>
      </c>
      <c r="BH112" s="142">
        <f t="shared" si="3"/>
        <v>0</v>
      </c>
      <c r="BI112" s="142">
        <f t="shared" si="4"/>
        <v>0</v>
      </c>
      <c r="BJ112" s="141" t="s">
        <v>89</v>
      </c>
      <c r="BK112" s="139"/>
      <c r="BL112" s="139"/>
      <c r="BM112" s="139"/>
    </row>
    <row r="113" spans="2:65" s="1" customFormat="1" ht="18" customHeight="1">
      <c r="B113" s="33"/>
      <c r="D113" s="98" t="s">
        <v>145</v>
      </c>
      <c r="J113" s="99">
        <f>ROUND(J32*T113,2)</f>
        <v>0</v>
      </c>
      <c r="L113" s="138"/>
      <c r="M113" s="139"/>
      <c r="N113" s="140" t="s">
        <v>44</v>
      </c>
      <c r="O113" s="139"/>
      <c r="P113" s="139"/>
      <c r="Q113" s="139"/>
      <c r="R113" s="139"/>
      <c r="S113" s="139"/>
      <c r="T113" s="139"/>
      <c r="U113" s="139"/>
      <c r="V113" s="139"/>
      <c r="W113" s="139"/>
      <c r="X113" s="139"/>
      <c r="Y113" s="139"/>
      <c r="Z113" s="139"/>
      <c r="AA113" s="139"/>
      <c r="AB113" s="139"/>
      <c r="AC113" s="139"/>
      <c r="AD113" s="139"/>
      <c r="AE113" s="139"/>
      <c r="AF113" s="139"/>
      <c r="AG113" s="139"/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41" t="s">
        <v>146</v>
      </c>
      <c r="AZ113" s="139"/>
      <c r="BA113" s="139"/>
      <c r="BB113" s="139"/>
      <c r="BC113" s="139"/>
      <c r="BD113" s="139"/>
      <c r="BE113" s="142">
        <f t="shared" si="0"/>
        <v>0</v>
      </c>
      <c r="BF113" s="142">
        <f t="shared" si="1"/>
        <v>0</v>
      </c>
      <c r="BG113" s="142">
        <f t="shared" si="2"/>
        <v>0</v>
      </c>
      <c r="BH113" s="142">
        <f t="shared" si="3"/>
        <v>0</v>
      </c>
      <c r="BI113" s="142">
        <f t="shared" si="4"/>
        <v>0</v>
      </c>
      <c r="BJ113" s="141" t="s">
        <v>89</v>
      </c>
      <c r="BK113" s="139"/>
      <c r="BL113" s="139"/>
      <c r="BM113" s="139"/>
    </row>
    <row r="114" spans="2:65" s="1" customFormat="1" ht="11.25">
      <c r="B114" s="33"/>
      <c r="L114" s="33"/>
    </row>
    <row r="115" spans="2:65" s="1" customFormat="1" ht="29.25" customHeight="1">
      <c r="B115" s="33"/>
      <c r="C115" s="105" t="s">
        <v>102</v>
      </c>
      <c r="D115" s="106"/>
      <c r="E115" s="106"/>
      <c r="F115" s="106"/>
      <c r="G115" s="106"/>
      <c r="H115" s="106"/>
      <c r="I115" s="106"/>
      <c r="J115" s="107">
        <f>ROUND(J98+J107,2)</f>
        <v>0</v>
      </c>
      <c r="K115" s="106"/>
      <c r="L115" s="33"/>
    </row>
    <row r="116" spans="2:65" s="1" customFormat="1" ht="6.95" customHeight="1">
      <c r="B116" s="48"/>
      <c r="C116" s="49"/>
      <c r="D116" s="49"/>
      <c r="E116" s="49"/>
      <c r="F116" s="49"/>
      <c r="G116" s="49"/>
      <c r="H116" s="49"/>
      <c r="I116" s="49"/>
      <c r="J116" s="49"/>
      <c r="K116" s="49"/>
      <c r="L116" s="33"/>
    </row>
    <row r="120" spans="2:65" s="1" customFormat="1" ht="6.95" customHeight="1">
      <c r="B120" s="50"/>
      <c r="C120" s="51"/>
      <c r="D120" s="51"/>
      <c r="E120" s="51"/>
      <c r="F120" s="51"/>
      <c r="G120" s="51"/>
      <c r="H120" s="51"/>
      <c r="I120" s="51"/>
      <c r="J120" s="51"/>
      <c r="K120" s="51"/>
      <c r="L120" s="33"/>
    </row>
    <row r="121" spans="2:65" s="1" customFormat="1" ht="24.95" customHeight="1">
      <c r="B121" s="33"/>
      <c r="C121" s="20" t="s">
        <v>147</v>
      </c>
      <c r="L121" s="33"/>
    </row>
    <row r="122" spans="2:65" s="1" customFormat="1" ht="6.95" customHeight="1">
      <c r="B122" s="33"/>
      <c r="L122" s="33"/>
    </row>
    <row r="123" spans="2:65" s="1" customFormat="1" ht="12" customHeight="1">
      <c r="B123" s="33"/>
      <c r="C123" s="26" t="s">
        <v>15</v>
      </c>
      <c r="L123" s="33"/>
    </row>
    <row r="124" spans="2:65" s="1" customFormat="1" ht="16.5" customHeight="1">
      <c r="B124" s="33"/>
      <c r="E124" s="278" t="str">
        <f>E7</f>
        <v>Oprava Podlahy Umyváreň Autobusov Jurajov Dvor</v>
      </c>
      <c r="F124" s="279"/>
      <c r="G124" s="279"/>
      <c r="H124" s="279"/>
      <c r="L124" s="33"/>
    </row>
    <row r="125" spans="2:65" ht="12" customHeight="1">
      <c r="B125" s="19"/>
      <c r="C125" s="26" t="s">
        <v>112</v>
      </c>
      <c r="L125" s="19"/>
    </row>
    <row r="126" spans="2:65" s="1" customFormat="1" ht="23.25" customHeight="1">
      <c r="B126" s="33"/>
      <c r="E126" s="278" t="s">
        <v>113</v>
      </c>
      <c r="F126" s="280"/>
      <c r="G126" s="280"/>
      <c r="H126" s="280"/>
      <c r="L126" s="33"/>
    </row>
    <row r="127" spans="2:65" s="1" customFormat="1" ht="12" customHeight="1">
      <c r="B127" s="33"/>
      <c r="C127" s="26" t="s">
        <v>475</v>
      </c>
      <c r="L127" s="33"/>
    </row>
    <row r="128" spans="2:65" s="1" customFormat="1" ht="16.5" customHeight="1">
      <c r="B128" s="33"/>
      <c r="E128" s="228" t="str">
        <f>E11</f>
        <v>01 - Oprava omietky do výšky 1,6 m na obvodovej stene</v>
      </c>
      <c r="F128" s="280"/>
      <c r="G128" s="280"/>
      <c r="H128" s="280"/>
      <c r="L128" s="33"/>
    </row>
    <row r="129" spans="2:65" s="1" customFormat="1" ht="6.95" customHeight="1">
      <c r="B129" s="33"/>
      <c r="L129" s="33"/>
    </row>
    <row r="130" spans="2:65" s="1" customFormat="1" ht="12" customHeight="1">
      <c r="B130" s="33"/>
      <c r="C130" s="26" t="s">
        <v>19</v>
      </c>
      <c r="F130" s="24" t="str">
        <f>F14</f>
        <v>Bratislava</v>
      </c>
      <c r="I130" s="26" t="s">
        <v>21</v>
      </c>
      <c r="J130" s="56" t="str">
        <f>IF(J14="","",J14)</f>
        <v>13. 2. 2025</v>
      </c>
      <c r="L130" s="33"/>
    </row>
    <row r="131" spans="2:65" s="1" customFormat="1" ht="6.95" customHeight="1">
      <c r="B131" s="33"/>
      <c r="L131" s="33"/>
    </row>
    <row r="132" spans="2:65" s="1" customFormat="1" ht="15.2" customHeight="1">
      <c r="B132" s="33"/>
      <c r="C132" s="26" t="s">
        <v>23</v>
      </c>
      <c r="F132" s="24" t="str">
        <f>E17</f>
        <v>Dopravný podnik Bratislava, akciová spoločnosť</v>
      </c>
      <c r="I132" s="26" t="s">
        <v>31</v>
      </c>
      <c r="J132" s="29" t="str">
        <f>E23</f>
        <v xml:space="preserve"> </v>
      </c>
      <c r="L132" s="33"/>
    </row>
    <row r="133" spans="2:65" s="1" customFormat="1" ht="15.2" customHeight="1">
      <c r="B133" s="33"/>
      <c r="C133" s="26" t="s">
        <v>29</v>
      </c>
      <c r="F133" s="24" t="str">
        <f>IF(E20="","",E20)</f>
        <v>Vyplň údaj</v>
      </c>
      <c r="I133" s="26" t="s">
        <v>34</v>
      </c>
      <c r="J133" s="29" t="str">
        <f>E26</f>
        <v xml:space="preserve"> </v>
      </c>
      <c r="L133" s="33"/>
    </row>
    <row r="134" spans="2:65" s="1" customFormat="1" ht="10.35" customHeight="1">
      <c r="B134" s="33"/>
      <c r="L134" s="33"/>
    </row>
    <row r="135" spans="2:65" s="10" customFormat="1" ht="29.25" customHeight="1">
      <c r="B135" s="143"/>
      <c r="C135" s="144" t="s">
        <v>148</v>
      </c>
      <c r="D135" s="145" t="s">
        <v>63</v>
      </c>
      <c r="E135" s="145" t="s">
        <v>59</v>
      </c>
      <c r="F135" s="145" t="s">
        <v>60</v>
      </c>
      <c r="G135" s="145" t="s">
        <v>149</v>
      </c>
      <c r="H135" s="145" t="s">
        <v>150</v>
      </c>
      <c r="I135" s="145" t="s">
        <v>151</v>
      </c>
      <c r="J135" s="146" t="s">
        <v>117</v>
      </c>
      <c r="K135" s="147" t="s">
        <v>152</v>
      </c>
      <c r="L135" s="143"/>
      <c r="M135" s="63" t="s">
        <v>1</v>
      </c>
      <c r="N135" s="64" t="s">
        <v>42</v>
      </c>
      <c r="O135" s="64" t="s">
        <v>153</v>
      </c>
      <c r="P135" s="64" t="s">
        <v>154</v>
      </c>
      <c r="Q135" s="64" t="s">
        <v>155</v>
      </c>
      <c r="R135" s="64" t="s">
        <v>156</v>
      </c>
      <c r="S135" s="64" t="s">
        <v>157</v>
      </c>
      <c r="T135" s="65" t="s">
        <v>158</v>
      </c>
    </row>
    <row r="136" spans="2:65" s="1" customFormat="1" ht="22.9" customHeight="1">
      <c r="B136" s="33"/>
      <c r="C136" s="68" t="s">
        <v>114</v>
      </c>
      <c r="J136" s="148">
        <f>BK136</f>
        <v>0</v>
      </c>
      <c r="L136" s="33"/>
      <c r="M136" s="66"/>
      <c r="N136" s="57"/>
      <c r="O136" s="57"/>
      <c r="P136" s="149">
        <f>P137+P177+P181</f>
        <v>0</v>
      </c>
      <c r="Q136" s="57"/>
      <c r="R136" s="149">
        <f>R137+R177+R181</f>
        <v>1.88082651123</v>
      </c>
      <c r="S136" s="57"/>
      <c r="T136" s="150">
        <f>T137+T177+T181</f>
        <v>2.08656</v>
      </c>
      <c r="AT136" s="16" t="s">
        <v>77</v>
      </c>
      <c r="AU136" s="16" t="s">
        <v>119</v>
      </c>
      <c r="BK136" s="151">
        <f>BK137+BK177+BK181</f>
        <v>0</v>
      </c>
    </row>
    <row r="137" spans="2:65" s="11" customFormat="1" ht="25.9" customHeight="1">
      <c r="B137" s="152"/>
      <c r="D137" s="153" t="s">
        <v>77</v>
      </c>
      <c r="E137" s="154" t="s">
        <v>159</v>
      </c>
      <c r="F137" s="154" t="s">
        <v>160</v>
      </c>
      <c r="I137" s="155"/>
      <c r="J137" s="135">
        <f>BK137</f>
        <v>0</v>
      </c>
      <c r="L137" s="152"/>
      <c r="M137" s="156"/>
      <c r="P137" s="157">
        <f>P138+P156+P175</f>
        <v>0</v>
      </c>
      <c r="R137" s="157">
        <f>R138+R156+R175</f>
        <v>1.88082651123</v>
      </c>
      <c r="T137" s="158">
        <f>T138+T156+T175</f>
        <v>2.08656</v>
      </c>
      <c r="AR137" s="153" t="s">
        <v>85</v>
      </c>
      <c r="AT137" s="159" t="s">
        <v>77</v>
      </c>
      <c r="AU137" s="159" t="s">
        <v>78</v>
      </c>
      <c r="AY137" s="153" t="s">
        <v>161</v>
      </c>
      <c r="BK137" s="160">
        <f>BK138+BK156+BK175</f>
        <v>0</v>
      </c>
    </row>
    <row r="138" spans="2:65" s="11" customFormat="1" ht="22.9" customHeight="1">
      <c r="B138" s="152"/>
      <c r="D138" s="153" t="s">
        <v>77</v>
      </c>
      <c r="E138" s="161" t="s">
        <v>194</v>
      </c>
      <c r="F138" s="161" t="s">
        <v>241</v>
      </c>
      <c r="I138" s="155"/>
      <c r="J138" s="162">
        <f>BK138</f>
        <v>0</v>
      </c>
      <c r="L138" s="152"/>
      <c r="M138" s="156"/>
      <c r="P138" s="157">
        <f>SUM(P139:P155)</f>
        <v>0</v>
      </c>
      <c r="R138" s="157">
        <f>SUM(R139:R155)</f>
        <v>1.6726977112299999</v>
      </c>
      <c r="T138" s="158">
        <f>SUM(T139:T155)</f>
        <v>0</v>
      </c>
      <c r="AR138" s="153" t="s">
        <v>85</v>
      </c>
      <c r="AT138" s="159" t="s">
        <v>77</v>
      </c>
      <c r="AU138" s="159" t="s">
        <v>85</v>
      </c>
      <c r="AY138" s="153" t="s">
        <v>161</v>
      </c>
      <c r="BK138" s="160">
        <f>SUM(BK139:BK155)</f>
        <v>0</v>
      </c>
    </row>
    <row r="139" spans="2:65" s="1" customFormat="1" ht="24.2" customHeight="1">
      <c r="B139" s="33"/>
      <c r="C139" s="163" t="s">
        <v>85</v>
      </c>
      <c r="D139" s="163" t="s">
        <v>163</v>
      </c>
      <c r="E139" s="164" t="s">
        <v>477</v>
      </c>
      <c r="F139" s="165" t="s">
        <v>478</v>
      </c>
      <c r="G139" s="166" t="s">
        <v>166</v>
      </c>
      <c r="H139" s="167">
        <v>11.813000000000001</v>
      </c>
      <c r="I139" s="168"/>
      <c r="J139" s="169">
        <f>ROUND(I139*H139,2)</f>
        <v>0</v>
      </c>
      <c r="K139" s="170"/>
      <c r="L139" s="33"/>
      <c r="M139" s="171" t="s">
        <v>1</v>
      </c>
      <c r="N139" s="137" t="s">
        <v>44</v>
      </c>
      <c r="P139" s="172">
        <f>O139*H139</f>
        <v>0</v>
      </c>
      <c r="Q139" s="172">
        <v>2.0471000000000001E-4</v>
      </c>
      <c r="R139" s="172">
        <f>Q139*H139</f>
        <v>2.4182392300000004E-3</v>
      </c>
      <c r="S139" s="172">
        <v>0</v>
      </c>
      <c r="T139" s="173">
        <f>S139*H139</f>
        <v>0</v>
      </c>
      <c r="AR139" s="174" t="s">
        <v>167</v>
      </c>
      <c r="AT139" s="174" t="s">
        <v>163</v>
      </c>
      <c r="AU139" s="174" t="s">
        <v>89</v>
      </c>
      <c r="AY139" s="16" t="s">
        <v>161</v>
      </c>
      <c r="BE139" s="102">
        <f>IF(N139="základná",J139,0)</f>
        <v>0</v>
      </c>
      <c r="BF139" s="102">
        <f>IF(N139="znížená",J139,0)</f>
        <v>0</v>
      </c>
      <c r="BG139" s="102">
        <f>IF(N139="zákl. prenesená",J139,0)</f>
        <v>0</v>
      </c>
      <c r="BH139" s="102">
        <f>IF(N139="zníž. prenesená",J139,0)</f>
        <v>0</v>
      </c>
      <c r="BI139" s="102">
        <f>IF(N139="nulová",J139,0)</f>
        <v>0</v>
      </c>
      <c r="BJ139" s="16" t="s">
        <v>89</v>
      </c>
      <c r="BK139" s="102">
        <f>ROUND(I139*H139,2)</f>
        <v>0</v>
      </c>
      <c r="BL139" s="16" t="s">
        <v>167</v>
      </c>
      <c r="BM139" s="174" t="s">
        <v>479</v>
      </c>
    </row>
    <row r="140" spans="2:65" s="13" customFormat="1" ht="11.25">
      <c r="B140" s="182"/>
      <c r="D140" s="176" t="s">
        <v>169</v>
      </c>
      <c r="E140" s="183" t="s">
        <v>1</v>
      </c>
      <c r="F140" s="184" t="s">
        <v>480</v>
      </c>
      <c r="H140" s="185">
        <v>11.813000000000001</v>
      </c>
      <c r="I140" s="186"/>
      <c r="L140" s="182"/>
      <c r="M140" s="187"/>
      <c r="T140" s="188"/>
      <c r="AT140" s="183" t="s">
        <v>169</v>
      </c>
      <c r="AU140" s="183" t="s">
        <v>89</v>
      </c>
      <c r="AV140" s="13" t="s">
        <v>89</v>
      </c>
      <c r="AW140" s="13" t="s">
        <v>33</v>
      </c>
      <c r="AX140" s="13" t="s">
        <v>78</v>
      </c>
      <c r="AY140" s="183" t="s">
        <v>161</v>
      </c>
    </row>
    <row r="141" spans="2:65" s="14" customFormat="1" ht="11.25">
      <c r="B141" s="189"/>
      <c r="D141" s="176" t="s">
        <v>169</v>
      </c>
      <c r="E141" s="190" t="s">
        <v>1</v>
      </c>
      <c r="F141" s="191" t="s">
        <v>173</v>
      </c>
      <c r="H141" s="192">
        <v>11.813000000000001</v>
      </c>
      <c r="I141" s="193"/>
      <c r="L141" s="189"/>
      <c r="M141" s="194"/>
      <c r="T141" s="195"/>
      <c r="AT141" s="190" t="s">
        <v>169</v>
      </c>
      <c r="AU141" s="190" t="s">
        <v>89</v>
      </c>
      <c r="AV141" s="14" t="s">
        <v>167</v>
      </c>
      <c r="AW141" s="14" t="s">
        <v>33</v>
      </c>
      <c r="AX141" s="14" t="s">
        <v>85</v>
      </c>
      <c r="AY141" s="190" t="s">
        <v>161</v>
      </c>
    </row>
    <row r="142" spans="2:65" s="1" customFormat="1" ht="24.2" customHeight="1">
      <c r="B142" s="33"/>
      <c r="C142" s="163" t="s">
        <v>89</v>
      </c>
      <c r="D142" s="163" t="s">
        <v>163</v>
      </c>
      <c r="E142" s="164" t="s">
        <v>481</v>
      </c>
      <c r="F142" s="165" t="s">
        <v>482</v>
      </c>
      <c r="G142" s="166" t="s">
        <v>166</v>
      </c>
      <c r="H142" s="167">
        <v>79.47</v>
      </c>
      <c r="I142" s="168"/>
      <c r="J142" s="169">
        <f>ROUND(I142*H142,2)</f>
        <v>0</v>
      </c>
      <c r="K142" s="170"/>
      <c r="L142" s="33"/>
      <c r="M142" s="171" t="s">
        <v>1</v>
      </c>
      <c r="N142" s="137" t="s">
        <v>44</v>
      </c>
      <c r="P142" s="172">
        <f>O142*H142</f>
        <v>0</v>
      </c>
      <c r="Q142" s="172">
        <v>4.0000000000000002E-4</v>
      </c>
      <c r="R142" s="172">
        <f>Q142*H142</f>
        <v>3.1788000000000004E-2</v>
      </c>
      <c r="S142" s="172">
        <v>0</v>
      </c>
      <c r="T142" s="173">
        <f>S142*H142</f>
        <v>0</v>
      </c>
      <c r="AR142" s="174" t="s">
        <v>167</v>
      </c>
      <c r="AT142" s="174" t="s">
        <v>163</v>
      </c>
      <c r="AU142" s="174" t="s">
        <v>89</v>
      </c>
      <c r="AY142" s="16" t="s">
        <v>161</v>
      </c>
      <c r="BE142" s="102">
        <f>IF(N142="základná",J142,0)</f>
        <v>0</v>
      </c>
      <c r="BF142" s="102">
        <f>IF(N142="znížená",J142,0)</f>
        <v>0</v>
      </c>
      <c r="BG142" s="102">
        <f>IF(N142="zákl. prenesená",J142,0)</f>
        <v>0</v>
      </c>
      <c r="BH142" s="102">
        <f>IF(N142="zníž. prenesená",J142,0)</f>
        <v>0</v>
      </c>
      <c r="BI142" s="102">
        <f>IF(N142="nulová",J142,0)</f>
        <v>0</v>
      </c>
      <c r="BJ142" s="16" t="s">
        <v>89</v>
      </c>
      <c r="BK142" s="102">
        <f>ROUND(I142*H142,2)</f>
        <v>0</v>
      </c>
      <c r="BL142" s="16" t="s">
        <v>167</v>
      </c>
      <c r="BM142" s="174" t="s">
        <v>483</v>
      </c>
    </row>
    <row r="143" spans="2:65" s="12" customFormat="1" ht="11.25">
      <c r="B143" s="175"/>
      <c r="D143" s="176" t="s">
        <v>169</v>
      </c>
      <c r="E143" s="177" t="s">
        <v>1</v>
      </c>
      <c r="F143" s="178" t="s">
        <v>484</v>
      </c>
      <c r="H143" s="177" t="s">
        <v>1</v>
      </c>
      <c r="I143" s="179"/>
      <c r="L143" s="175"/>
      <c r="M143" s="180"/>
      <c r="T143" s="181"/>
      <c r="AT143" s="177" t="s">
        <v>169</v>
      </c>
      <c r="AU143" s="177" t="s">
        <v>89</v>
      </c>
      <c r="AV143" s="12" t="s">
        <v>85</v>
      </c>
      <c r="AW143" s="12" t="s">
        <v>33</v>
      </c>
      <c r="AX143" s="12" t="s">
        <v>78</v>
      </c>
      <c r="AY143" s="177" t="s">
        <v>161</v>
      </c>
    </row>
    <row r="144" spans="2:65" s="13" customFormat="1" ht="11.25">
      <c r="B144" s="182"/>
      <c r="D144" s="176" t="s">
        <v>169</v>
      </c>
      <c r="E144" s="183" t="s">
        <v>1</v>
      </c>
      <c r="F144" s="184" t="s">
        <v>485</v>
      </c>
      <c r="H144" s="185">
        <v>79.47</v>
      </c>
      <c r="I144" s="186"/>
      <c r="L144" s="182"/>
      <c r="M144" s="187"/>
      <c r="T144" s="188"/>
      <c r="AT144" s="183" t="s">
        <v>169</v>
      </c>
      <c r="AU144" s="183" t="s">
        <v>89</v>
      </c>
      <c r="AV144" s="13" t="s">
        <v>89</v>
      </c>
      <c r="AW144" s="13" t="s">
        <v>33</v>
      </c>
      <c r="AX144" s="13" t="s">
        <v>78</v>
      </c>
      <c r="AY144" s="183" t="s">
        <v>161</v>
      </c>
    </row>
    <row r="145" spans="2:65" s="14" customFormat="1" ht="11.25">
      <c r="B145" s="189"/>
      <c r="D145" s="176" t="s">
        <v>169</v>
      </c>
      <c r="E145" s="190" t="s">
        <v>473</v>
      </c>
      <c r="F145" s="191" t="s">
        <v>173</v>
      </c>
      <c r="H145" s="192">
        <v>79.47</v>
      </c>
      <c r="I145" s="193"/>
      <c r="L145" s="189"/>
      <c r="M145" s="194"/>
      <c r="T145" s="195"/>
      <c r="AT145" s="190" t="s">
        <v>169</v>
      </c>
      <c r="AU145" s="190" t="s">
        <v>89</v>
      </c>
      <c r="AV145" s="14" t="s">
        <v>167</v>
      </c>
      <c r="AW145" s="14" t="s">
        <v>33</v>
      </c>
      <c r="AX145" s="14" t="s">
        <v>85</v>
      </c>
      <c r="AY145" s="190" t="s">
        <v>161</v>
      </c>
    </row>
    <row r="146" spans="2:65" s="1" customFormat="1" ht="33" customHeight="1">
      <c r="B146" s="33"/>
      <c r="C146" s="163" t="s">
        <v>179</v>
      </c>
      <c r="D146" s="163" t="s">
        <v>163</v>
      </c>
      <c r="E146" s="164" t="s">
        <v>486</v>
      </c>
      <c r="F146" s="165" t="s">
        <v>487</v>
      </c>
      <c r="G146" s="166" t="s">
        <v>166</v>
      </c>
      <c r="H146" s="167">
        <v>45.36</v>
      </c>
      <c r="I146" s="168"/>
      <c r="J146" s="169">
        <f>ROUND(I146*H146,2)</f>
        <v>0</v>
      </c>
      <c r="K146" s="170"/>
      <c r="L146" s="33"/>
      <c r="M146" s="171" t="s">
        <v>1</v>
      </c>
      <c r="N146" s="137" t="s">
        <v>44</v>
      </c>
      <c r="P146" s="172">
        <f>O146*H146</f>
        <v>0</v>
      </c>
      <c r="Q146" s="172">
        <v>5.2500000000000003E-3</v>
      </c>
      <c r="R146" s="172">
        <f>Q146*H146</f>
        <v>0.23814000000000002</v>
      </c>
      <c r="S146" s="172">
        <v>0</v>
      </c>
      <c r="T146" s="173">
        <f>S146*H146</f>
        <v>0</v>
      </c>
      <c r="AR146" s="174" t="s">
        <v>167</v>
      </c>
      <c r="AT146" s="174" t="s">
        <v>163</v>
      </c>
      <c r="AU146" s="174" t="s">
        <v>89</v>
      </c>
      <c r="AY146" s="16" t="s">
        <v>161</v>
      </c>
      <c r="BE146" s="102">
        <f>IF(N146="základná",J146,0)</f>
        <v>0</v>
      </c>
      <c r="BF146" s="102">
        <f>IF(N146="znížená",J146,0)</f>
        <v>0</v>
      </c>
      <c r="BG146" s="102">
        <f>IF(N146="zákl. prenesená",J146,0)</f>
        <v>0</v>
      </c>
      <c r="BH146" s="102">
        <f>IF(N146="zníž. prenesená",J146,0)</f>
        <v>0</v>
      </c>
      <c r="BI146" s="102">
        <f>IF(N146="nulová",J146,0)</f>
        <v>0</v>
      </c>
      <c r="BJ146" s="16" t="s">
        <v>89</v>
      </c>
      <c r="BK146" s="102">
        <f>ROUND(I146*H146,2)</f>
        <v>0</v>
      </c>
      <c r="BL146" s="16" t="s">
        <v>167</v>
      </c>
      <c r="BM146" s="174" t="s">
        <v>488</v>
      </c>
    </row>
    <row r="147" spans="2:65" s="13" customFormat="1" ht="11.25">
      <c r="B147" s="182"/>
      <c r="D147" s="176" t="s">
        <v>169</v>
      </c>
      <c r="E147" s="183" t="s">
        <v>1</v>
      </c>
      <c r="F147" s="184" t="s">
        <v>471</v>
      </c>
      <c r="H147" s="185">
        <v>45.36</v>
      </c>
      <c r="I147" s="186"/>
      <c r="L147" s="182"/>
      <c r="M147" s="187"/>
      <c r="T147" s="188"/>
      <c r="AT147" s="183" t="s">
        <v>169</v>
      </c>
      <c r="AU147" s="183" t="s">
        <v>89</v>
      </c>
      <c r="AV147" s="13" t="s">
        <v>89</v>
      </c>
      <c r="AW147" s="13" t="s">
        <v>33</v>
      </c>
      <c r="AX147" s="13" t="s">
        <v>85</v>
      </c>
      <c r="AY147" s="183" t="s">
        <v>161</v>
      </c>
    </row>
    <row r="148" spans="2:65" s="1" customFormat="1" ht="33" customHeight="1">
      <c r="B148" s="33"/>
      <c r="C148" s="163" t="s">
        <v>167</v>
      </c>
      <c r="D148" s="163" t="s">
        <v>163</v>
      </c>
      <c r="E148" s="164" t="s">
        <v>489</v>
      </c>
      <c r="F148" s="165" t="s">
        <v>490</v>
      </c>
      <c r="G148" s="166" t="s">
        <v>166</v>
      </c>
      <c r="H148" s="167">
        <v>45.36</v>
      </c>
      <c r="I148" s="168"/>
      <c r="J148" s="169">
        <f>ROUND(I148*H148,2)</f>
        <v>0</v>
      </c>
      <c r="K148" s="170"/>
      <c r="L148" s="33"/>
      <c r="M148" s="171" t="s">
        <v>1</v>
      </c>
      <c r="N148" s="137" t="s">
        <v>44</v>
      </c>
      <c r="P148" s="172">
        <f>O148*H148</f>
        <v>0</v>
      </c>
      <c r="Q148" s="172">
        <v>2.6040000000000001E-2</v>
      </c>
      <c r="R148" s="172">
        <f>Q148*H148</f>
        <v>1.1811744</v>
      </c>
      <c r="S148" s="172">
        <v>0</v>
      </c>
      <c r="T148" s="173">
        <f>S148*H148</f>
        <v>0</v>
      </c>
      <c r="AR148" s="174" t="s">
        <v>167</v>
      </c>
      <c r="AT148" s="174" t="s">
        <v>163</v>
      </c>
      <c r="AU148" s="174" t="s">
        <v>89</v>
      </c>
      <c r="AY148" s="16" t="s">
        <v>161</v>
      </c>
      <c r="BE148" s="102">
        <f>IF(N148="základná",J148,0)</f>
        <v>0</v>
      </c>
      <c r="BF148" s="102">
        <f>IF(N148="znížená",J148,0)</f>
        <v>0</v>
      </c>
      <c r="BG148" s="102">
        <f>IF(N148="zákl. prenesená",J148,0)</f>
        <v>0</v>
      </c>
      <c r="BH148" s="102">
        <f>IF(N148="zníž. prenesená",J148,0)</f>
        <v>0</v>
      </c>
      <c r="BI148" s="102">
        <f>IF(N148="nulová",J148,0)</f>
        <v>0</v>
      </c>
      <c r="BJ148" s="16" t="s">
        <v>89</v>
      </c>
      <c r="BK148" s="102">
        <f>ROUND(I148*H148,2)</f>
        <v>0</v>
      </c>
      <c r="BL148" s="16" t="s">
        <v>167</v>
      </c>
      <c r="BM148" s="174" t="s">
        <v>491</v>
      </c>
    </row>
    <row r="149" spans="2:65" s="13" customFormat="1" ht="11.25">
      <c r="B149" s="182"/>
      <c r="D149" s="176" t="s">
        <v>169</v>
      </c>
      <c r="E149" s="183" t="s">
        <v>1</v>
      </c>
      <c r="F149" s="184" t="s">
        <v>471</v>
      </c>
      <c r="H149" s="185">
        <v>45.36</v>
      </c>
      <c r="I149" s="186"/>
      <c r="L149" s="182"/>
      <c r="M149" s="187"/>
      <c r="T149" s="188"/>
      <c r="AT149" s="183" t="s">
        <v>169</v>
      </c>
      <c r="AU149" s="183" t="s">
        <v>89</v>
      </c>
      <c r="AV149" s="13" t="s">
        <v>89</v>
      </c>
      <c r="AW149" s="13" t="s">
        <v>33</v>
      </c>
      <c r="AX149" s="13" t="s">
        <v>85</v>
      </c>
      <c r="AY149" s="183" t="s">
        <v>161</v>
      </c>
    </row>
    <row r="150" spans="2:65" s="1" customFormat="1" ht="33" customHeight="1">
      <c r="B150" s="33"/>
      <c r="C150" s="163" t="s">
        <v>189</v>
      </c>
      <c r="D150" s="163" t="s">
        <v>163</v>
      </c>
      <c r="E150" s="164" t="s">
        <v>492</v>
      </c>
      <c r="F150" s="165" t="s">
        <v>493</v>
      </c>
      <c r="G150" s="166" t="s">
        <v>166</v>
      </c>
      <c r="H150" s="167">
        <v>45.36</v>
      </c>
      <c r="I150" s="168"/>
      <c r="J150" s="169">
        <f>ROUND(I150*H150,2)</f>
        <v>0</v>
      </c>
      <c r="K150" s="170"/>
      <c r="L150" s="33"/>
      <c r="M150" s="171" t="s">
        <v>1</v>
      </c>
      <c r="N150" s="137" t="s">
        <v>44</v>
      </c>
      <c r="P150" s="172">
        <f>O150*H150</f>
        <v>0</v>
      </c>
      <c r="Q150" s="172">
        <v>3.15E-3</v>
      </c>
      <c r="R150" s="172">
        <f>Q150*H150</f>
        <v>0.14288400000000001</v>
      </c>
      <c r="S150" s="172">
        <v>0</v>
      </c>
      <c r="T150" s="173">
        <f>S150*H150</f>
        <v>0</v>
      </c>
      <c r="AR150" s="174" t="s">
        <v>167</v>
      </c>
      <c r="AT150" s="174" t="s">
        <v>163</v>
      </c>
      <c r="AU150" s="174" t="s">
        <v>89</v>
      </c>
      <c r="AY150" s="16" t="s">
        <v>161</v>
      </c>
      <c r="BE150" s="102">
        <f>IF(N150="základná",J150,0)</f>
        <v>0</v>
      </c>
      <c r="BF150" s="102">
        <f>IF(N150="znížená",J150,0)</f>
        <v>0</v>
      </c>
      <c r="BG150" s="102">
        <f>IF(N150="zákl. prenesená",J150,0)</f>
        <v>0</v>
      </c>
      <c r="BH150" s="102">
        <f>IF(N150="zníž. prenesená",J150,0)</f>
        <v>0</v>
      </c>
      <c r="BI150" s="102">
        <f>IF(N150="nulová",J150,0)</f>
        <v>0</v>
      </c>
      <c r="BJ150" s="16" t="s">
        <v>89</v>
      </c>
      <c r="BK150" s="102">
        <f>ROUND(I150*H150,2)</f>
        <v>0</v>
      </c>
      <c r="BL150" s="16" t="s">
        <v>167</v>
      </c>
      <c r="BM150" s="174" t="s">
        <v>494</v>
      </c>
    </row>
    <row r="151" spans="2:65" s="13" customFormat="1" ht="11.25">
      <c r="B151" s="182"/>
      <c r="D151" s="176" t="s">
        <v>169</v>
      </c>
      <c r="E151" s="183" t="s">
        <v>1</v>
      </c>
      <c r="F151" s="184" t="s">
        <v>471</v>
      </c>
      <c r="H151" s="185">
        <v>45.36</v>
      </c>
      <c r="I151" s="186"/>
      <c r="L151" s="182"/>
      <c r="M151" s="187"/>
      <c r="T151" s="188"/>
      <c r="AT151" s="183" t="s">
        <v>169</v>
      </c>
      <c r="AU151" s="183" t="s">
        <v>89</v>
      </c>
      <c r="AV151" s="13" t="s">
        <v>89</v>
      </c>
      <c r="AW151" s="13" t="s">
        <v>33</v>
      </c>
      <c r="AX151" s="13" t="s">
        <v>85</v>
      </c>
      <c r="AY151" s="183" t="s">
        <v>161</v>
      </c>
    </row>
    <row r="152" spans="2:65" s="1" customFormat="1" ht="24.2" customHeight="1">
      <c r="B152" s="33"/>
      <c r="C152" s="163" t="s">
        <v>194</v>
      </c>
      <c r="D152" s="163" t="s">
        <v>163</v>
      </c>
      <c r="E152" s="164" t="s">
        <v>495</v>
      </c>
      <c r="F152" s="165" t="s">
        <v>496</v>
      </c>
      <c r="G152" s="166" t="s">
        <v>166</v>
      </c>
      <c r="H152" s="167">
        <v>45.36</v>
      </c>
      <c r="I152" s="168"/>
      <c r="J152" s="169">
        <f>ROUND(I152*H152,2)</f>
        <v>0</v>
      </c>
      <c r="K152" s="170"/>
      <c r="L152" s="33"/>
      <c r="M152" s="171" t="s">
        <v>1</v>
      </c>
      <c r="N152" s="137" t="s">
        <v>44</v>
      </c>
      <c r="P152" s="172">
        <f>O152*H152</f>
        <v>0</v>
      </c>
      <c r="Q152" s="172">
        <v>6.7000000000000002E-4</v>
      </c>
      <c r="R152" s="172">
        <f>Q152*H152</f>
        <v>3.03912E-2</v>
      </c>
      <c r="S152" s="172">
        <v>0</v>
      </c>
      <c r="T152" s="173">
        <f>S152*H152</f>
        <v>0</v>
      </c>
      <c r="AR152" s="174" t="s">
        <v>167</v>
      </c>
      <c r="AT152" s="174" t="s">
        <v>163</v>
      </c>
      <c r="AU152" s="174" t="s">
        <v>89</v>
      </c>
      <c r="AY152" s="16" t="s">
        <v>161</v>
      </c>
      <c r="BE152" s="102">
        <f>IF(N152="základná",J152,0)</f>
        <v>0</v>
      </c>
      <c r="BF152" s="102">
        <f>IF(N152="znížená",J152,0)</f>
        <v>0</v>
      </c>
      <c r="BG152" s="102">
        <f>IF(N152="zákl. prenesená",J152,0)</f>
        <v>0</v>
      </c>
      <c r="BH152" s="102">
        <f>IF(N152="zníž. prenesená",J152,0)</f>
        <v>0</v>
      </c>
      <c r="BI152" s="102">
        <f>IF(N152="nulová",J152,0)</f>
        <v>0</v>
      </c>
      <c r="BJ152" s="16" t="s">
        <v>89</v>
      </c>
      <c r="BK152" s="102">
        <f>ROUND(I152*H152,2)</f>
        <v>0</v>
      </c>
      <c r="BL152" s="16" t="s">
        <v>167</v>
      </c>
      <c r="BM152" s="174" t="s">
        <v>497</v>
      </c>
    </row>
    <row r="153" spans="2:65" s="13" customFormat="1" ht="11.25">
      <c r="B153" s="182"/>
      <c r="D153" s="176" t="s">
        <v>169</v>
      </c>
      <c r="E153" s="183" t="s">
        <v>1</v>
      </c>
      <c r="F153" s="184" t="s">
        <v>471</v>
      </c>
      <c r="H153" s="185">
        <v>45.36</v>
      </c>
      <c r="I153" s="186"/>
      <c r="L153" s="182"/>
      <c r="M153" s="187"/>
      <c r="T153" s="188"/>
      <c r="AT153" s="183" t="s">
        <v>169</v>
      </c>
      <c r="AU153" s="183" t="s">
        <v>89</v>
      </c>
      <c r="AV153" s="13" t="s">
        <v>89</v>
      </c>
      <c r="AW153" s="13" t="s">
        <v>33</v>
      </c>
      <c r="AX153" s="13" t="s">
        <v>85</v>
      </c>
      <c r="AY153" s="183" t="s">
        <v>161</v>
      </c>
    </row>
    <row r="154" spans="2:65" s="1" customFormat="1" ht="16.5" customHeight="1">
      <c r="B154" s="33"/>
      <c r="C154" s="163" t="s">
        <v>198</v>
      </c>
      <c r="D154" s="163" t="s">
        <v>163</v>
      </c>
      <c r="E154" s="164" t="s">
        <v>498</v>
      </c>
      <c r="F154" s="165" t="s">
        <v>499</v>
      </c>
      <c r="G154" s="166" t="s">
        <v>166</v>
      </c>
      <c r="H154" s="167">
        <v>79.47</v>
      </c>
      <c r="I154" s="168"/>
      <c r="J154" s="169">
        <f>ROUND(I154*H154,2)</f>
        <v>0</v>
      </c>
      <c r="K154" s="170"/>
      <c r="L154" s="33"/>
      <c r="M154" s="171" t="s">
        <v>1</v>
      </c>
      <c r="N154" s="137" t="s">
        <v>44</v>
      </c>
      <c r="P154" s="172">
        <f>O154*H154</f>
        <v>0</v>
      </c>
      <c r="Q154" s="172">
        <v>5.7760000000000005E-4</v>
      </c>
      <c r="R154" s="172">
        <f>Q154*H154</f>
        <v>4.5901872000000003E-2</v>
      </c>
      <c r="S154" s="172">
        <v>0</v>
      </c>
      <c r="T154" s="173">
        <f>S154*H154</f>
        <v>0</v>
      </c>
      <c r="AR154" s="174" t="s">
        <v>167</v>
      </c>
      <c r="AT154" s="174" t="s">
        <v>163</v>
      </c>
      <c r="AU154" s="174" t="s">
        <v>89</v>
      </c>
      <c r="AY154" s="16" t="s">
        <v>161</v>
      </c>
      <c r="BE154" s="102">
        <f>IF(N154="základná",J154,0)</f>
        <v>0</v>
      </c>
      <c r="BF154" s="102">
        <f>IF(N154="znížená",J154,0)</f>
        <v>0</v>
      </c>
      <c r="BG154" s="102">
        <f>IF(N154="zákl. prenesená",J154,0)</f>
        <v>0</v>
      </c>
      <c r="BH154" s="102">
        <f>IF(N154="zníž. prenesená",J154,0)</f>
        <v>0</v>
      </c>
      <c r="BI154" s="102">
        <f>IF(N154="nulová",J154,0)</f>
        <v>0</v>
      </c>
      <c r="BJ154" s="16" t="s">
        <v>89</v>
      </c>
      <c r="BK154" s="102">
        <f>ROUND(I154*H154,2)</f>
        <v>0</v>
      </c>
      <c r="BL154" s="16" t="s">
        <v>167</v>
      </c>
      <c r="BM154" s="174" t="s">
        <v>500</v>
      </c>
    </row>
    <row r="155" spans="2:65" s="13" customFormat="1" ht="11.25">
      <c r="B155" s="182"/>
      <c r="D155" s="176" t="s">
        <v>169</v>
      </c>
      <c r="E155" s="183" t="s">
        <v>1</v>
      </c>
      <c r="F155" s="184" t="s">
        <v>473</v>
      </c>
      <c r="H155" s="185">
        <v>79.47</v>
      </c>
      <c r="I155" s="186"/>
      <c r="L155" s="182"/>
      <c r="M155" s="187"/>
      <c r="T155" s="188"/>
      <c r="AT155" s="183" t="s">
        <v>169</v>
      </c>
      <c r="AU155" s="183" t="s">
        <v>89</v>
      </c>
      <c r="AV155" s="13" t="s">
        <v>89</v>
      </c>
      <c r="AW155" s="13" t="s">
        <v>33</v>
      </c>
      <c r="AX155" s="13" t="s">
        <v>85</v>
      </c>
      <c r="AY155" s="183" t="s">
        <v>161</v>
      </c>
    </row>
    <row r="156" spans="2:65" s="11" customFormat="1" ht="22.9" customHeight="1">
      <c r="B156" s="152"/>
      <c r="D156" s="153" t="s">
        <v>77</v>
      </c>
      <c r="E156" s="161" t="s">
        <v>210</v>
      </c>
      <c r="F156" s="161" t="s">
        <v>261</v>
      </c>
      <c r="I156" s="155"/>
      <c r="J156" s="162">
        <f>BK156</f>
        <v>0</v>
      </c>
      <c r="L156" s="152"/>
      <c r="M156" s="156"/>
      <c r="P156" s="157">
        <f>SUM(P157:P174)</f>
        <v>0</v>
      </c>
      <c r="R156" s="157">
        <f>SUM(R157:R174)</f>
        <v>0.2081288</v>
      </c>
      <c r="T156" s="158">
        <f>SUM(T157:T174)</f>
        <v>2.08656</v>
      </c>
      <c r="AR156" s="153" t="s">
        <v>85</v>
      </c>
      <c r="AT156" s="159" t="s">
        <v>77</v>
      </c>
      <c r="AU156" s="159" t="s">
        <v>85</v>
      </c>
      <c r="AY156" s="153" t="s">
        <v>161</v>
      </c>
      <c r="BK156" s="160">
        <f>SUM(BK157:BK174)</f>
        <v>0</v>
      </c>
    </row>
    <row r="157" spans="2:65" s="1" customFormat="1" ht="24.2" customHeight="1">
      <c r="B157" s="33"/>
      <c r="C157" s="163" t="s">
        <v>204</v>
      </c>
      <c r="D157" s="163" t="s">
        <v>163</v>
      </c>
      <c r="E157" s="164" t="s">
        <v>501</v>
      </c>
      <c r="F157" s="165" t="s">
        <v>502</v>
      </c>
      <c r="G157" s="166" t="s">
        <v>166</v>
      </c>
      <c r="H157" s="167">
        <v>104</v>
      </c>
      <c r="I157" s="168"/>
      <c r="J157" s="169">
        <f>ROUND(I157*H157,2)</f>
        <v>0</v>
      </c>
      <c r="K157" s="170"/>
      <c r="L157" s="33"/>
      <c r="M157" s="171" t="s">
        <v>1</v>
      </c>
      <c r="N157" s="137" t="s">
        <v>44</v>
      </c>
      <c r="P157" s="172">
        <f>O157*H157</f>
        <v>0</v>
      </c>
      <c r="Q157" s="172">
        <v>1.9300000000000001E-3</v>
      </c>
      <c r="R157" s="172">
        <f>Q157*H157</f>
        <v>0.20072000000000001</v>
      </c>
      <c r="S157" s="172">
        <v>0</v>
      </c>
      <c r="T157" s="173">
        <f>S157*H157</f>
        <v>0</v>
      </c>
      <c r="AR157" s="174" t="s">
        <v>167</v>
      </c>
      <c r="AT157" s="174" t="s">
        <v>163</v>
      </c>
      <c r="AU157" s="174" t="s">
        <v>89</v>
      </c>
      <c r="AY157" s="16" t="s">
        <v>161</v>
      </c>
      <c r="BE157" s="102">
        <f>IF(N157="základná",J157,0)</f>
        <v>0</v>
      </c>
      <c r="BF157" s="102">
        <f>IF(N157="znížená",J157,0)</f>
        <v>0</v>
      </c>
      <c r="BG157" s="102">
        <f>IF(N157="zákl. prenesená",J157,0)</f>
        <v>0</v>
      </c>
      <c r="BH157" s="102">
        <f>IF(N157="zníž. prenesená",J157,0)</f>
        <v>0</v>
      </c>
      <c r="BI157" s="102">
        <f>IF(N157="nulová",J157,0)</f>
        <v>0</v>
      </c>
      <c r="BJ157" s="16" t="s">
        <v>89</v>
      </c>
      <c r="BK157" s="102">
        <f>ROUND(I157*H157,2)</f>
        <v>0</v>
      </c>
      <c r="BL157" s="16" t="s">
        <v>167</v>
      </c>
      <c r="BM157" s="174" t="s">
        <v>503</v>
      </c>
    </row>
    <row r="158" spans="2:65" s="13" customFormat="1" ht="11.25">
      <c r="B158" s="182"/>
      <c r="D158" s="176" t="s">
        <v>169</v>
      </c>
      <c r="E158" s="183" t="s">
        <v>1</v>
      </c>
      <c r="F158" s="184" t="s">
        <v>504</v>
      </c>
      <c r="H158" s="185">
        <v>104</v>
      </c>
      <c r="I158" s="186"/>
      <c r="L158" s="182"/>
      <c r="M158" s="187"/>
      <c r="T158" s="188"/>
      <c r="AT158" s="183" t="s">
        <v>169</v>
      </c>
      <c r="AU158" s="183" t="s">
        <v>89</v>
      </c>
      <c r="AV158" s="13" t="s">
        <v>89</v>
      </c>
      <c r="AW158" s="13" t="s">
        <v>33</v>
      </c>
      <c r="AX158" s="13" t="s">
        <v>78</v>
      </c>
      <c r="AY158" s="183" t="s">
        <v>161</v>
      </c>
    </row>
    <row r="159" spans="2:65" s="14" customFormat="1" ht="11.25">
      <c r="B159" s="189"/>
      <c r="D159" s="176" t="s">
        <v>169</v>
      </c>
      <c r="E159" s="190" t="s">
        <v>1</v>
      </c>
      <c r="F159" s="191" t="s">
        <v>173</v>
      </c>
      <c r="H159" s="192">
        <v>104</v>
      </c>
      <c r="I159" s="193"/>
      <c r="L159" s="189"/>
      <c r="M159" s="194"/>
      <c r="T159" s="195"/>
      <c r="AT159" s="190" t="s">
        <v>169</v>
      </c>
      <c r="AU159" s="190" t="s">
        <v>89</v>
      </c>
      <c r="AV159" s="14" t="s">
        <v>167</v>
      </c>
      <c r="AW159" s="14" t="s">
        <v>33</v>
      </c>
      <c r="AX159" s="14" t="s">
        <v>85</v>
      </c>
      <c r="AY159" s="190" t="s">
        <v>161</v>
      </c>
    </row>
    <row r="160" spans="2:65" s="1" customFormat="1" ht="16.5" customHeight="1">
      <c r="B160" s="33"/>
      <c r="C160" s="163" t="s">
        <v>210</v>
      </c>
      <c r="D160" s="163" t="s">
        <v>163</v>
      </c>
      <c r="E160" s="164" t="s">
        <v>505</v>
      </c>
      <c r="F160" s="165" t="s">
        <v>506</v>
      </c>
      <c r="G160" s="166" t="s">
        <v>166</v>
      </c>
      <c r="H160" s="167">
        <v>151.19999999999999</v>
      </c>
      <c r="I160" s="168"/>
      <c r="J160" s="169">
        <f>ROUND(I160*H160,2)</f>
        <v>0</v>
      </c>
      <c r="K160" s="170"/>
      <c r="L160" s="33"/>
      <c r="M160" s="171" t="s">
        <v>1</v>
      </c>
      <c r="N160" s="137" t="s">
        <v>44</v>
      </c>
      <c r="P160" s="172">
        <f>O160*H160</f>
        <v>0</v>
      </c>
      <c r="Q160" s="172">
        <v>4.8999999999999998E-5</v>
      </c>
      <c r="R160" s="172">
        <f>Q160*H160</f>
        <v>7.4087999999999992E-3</v>
      </c>
      <c r="S160" s="172">
        <v>0</v>
      </c>
      <c r="T160" s="173">
        <f>S160*H160</f>
        <v>0</v>
      </c>
      <c r="AR160" s="174" t="s">
        <v>167</v>
      </c>
      <c r="AT160" s="174" t="s">
        <v>163</v>
      </c>
      <c r="AU160" s="174" t="s">
        <v>89</v>
      </c>
      <c r="AY160" s="16" t="s">
        <v>161</v>
      </c>
      <c r="BE160" s="102">
        <f>IF(N160="základná",J160,0)</f>
        <v>0</v>
      </c>
      <c r="BF160" s="102">
        <f>IF(N160="znížená",J160,0)</f>
        <v>0</v>
      </c>
      <c r="BG160" s="102">
        <f>IF(N160="zákl. prenesená",J160,0)</f>
        <v>0</v>
      </c>
      <c r="BH160" s="102">
        <f>IF(N160="zníž. prenesená",J160,0)</f>
        <v>0</v>
      </c>
      <c r="BI160" s="102">
        <f>IF(N160="nulová",J160,0)</f>
        <v>0</v>
      </c>
      <c r="BJ160" s="16" t="s">
        <v>89</v>
      </c>
      <c r="BK160" s="102">
        <f>ROUND(I160*H160,2)</f>
        <v>0</v>
      </c>
      <c r="BL160" s="16" t="s">
        <v>167</v>
      </c>
      <c r="BM160" s="174" t="s">
        <v>507</v>
      </c>
    </row>
    <row r="161" spans="2:65" s="13" customFormat="1" ht="11.25">
      <c r="B161" s="182"/>
      <c r="D161" s="176" t="s">
        <v>169</v>
      </c>
      <c r="E161" s="183" t="s">
        <v>1</v>
      </c>
      <c r="F161" s="184" t="s">
        <v>508</v>
      </c>
      <c r="H161" s="185">
        <v>151.19999999999999</v>
      </c>
      <c r="I161" s="186"/>
      <c r="L161" s="182"/>
      <c r="M161" s="187"/>
      <c r="T161" s="188"/>
      <c r="AT161" s="183" t="s">
        <v>169</v>
      </c>
      <c r="AU161" s="183" t="s">
        <v>89</v>
      </c>
      <c r="AV161" s="13" t="s">
        <v>89</v>
      </c>
      <c r="AW161" s="13" t="s">
        <v>33</v>
      </c>
      <c r="AX161" s="13" t="s">
        <v>78</v>
      </c>
      <c r="AY161" s="183" t="s">
        <v>161</v>
      </c>
    </row>
    <row r="162" spans="2:65" s="14" customFormat="1" ht="11.25">
      <c r="B162" s="189"/>
      <c r="D162" s="176" t="s">
        <v>169</v>
      </c>
      <c r="E162" s="190" t="s">
        <v>1</v>
      </c>
      <c r="F162" s="191" t="s">
        <v>173</v>
      </c>
      <c r="H162" s="192">
        <v>151.19999999999999</v>
      </c>
      <c r="I162" s="193"/>
      <c r="L162" s="189"/>
      <c r="M162" s="194"/>
      <c r="T162" s="195"/>
      <c r="AT162" s="190" t="s">
        <v>169</v>
      </c>
      <c r="AU162" s="190" t="s">
        <v>89</v>
      </c>
      <c r="AV162" s="14" t="s">
        <v>167</v>
      </c>
      <c r="AW162" s="14" t="s">
        <v>33</v>
      </c>
      <c r="AX162" s="14" t="s">
        <v>85</v>
      </c>
      <c r="AY162" s="190" t="s">
        <v>161</v>
      </c>
    </row>
    <row r="163" spans="2:65" s="1" customFormat="1" ht="33" customHeight="1">
      <c r="B163" s="33"/>
      <c r="C163" s="163" t="s">
        <v>215</v>
      </c>
      <c r="D163" s="163" t="s">
        <v>163</v>
      </c>
      <c r="E163" s="164" t="s">
        <v>509</v>
      </c>
      <c r="F163" s="165" t="s">
        <v>510</v>
      </c>
      <c r="G163" s="166" t="s">
        <v>166</v>
      </c>
      <c r="H163" s="167">
        <v>45.36</v>
      </c>
      <c r="I163" s="168"/>
      <c r="J163" s="169">
        <f>ROUND(I163*H163,2)</f>
        <v>0</v>
      </c>
      <c r="K163" s="170"/>
      <c r="L163" s="33"/>
      <c r="M163" s="171" t="s">
        <v>1</v>
      </c>
      <c r="N163" s="137" t="s">
        <v>44</v>
      </c>
      <c r="P163" s="172">
        <f>O163*H163</f>
        <v>0</v>
      </c>
      <c r="Q163" s="172">
        <v>0</v>
      </c>
      <c r="R163" s="172">
        <f>Q163*H163</f>
        <v>0</v>
      </c>
      <c r="S163" s="172">
        <v>4.5999999999999999E-2</v>
      </c>
      <c r="T163" s="173">
        <f>S163*H163</f>
        <v>2.08656</v>
      </c>
      <c r="AR163" s="174" t="s">
        <v>167</v>
      </c>
      <c r="AT163" s="174" t="s">
        <v>163</v>
      </c>
      <c r="AU163" s="174" t="s">
        <v>89</v>
      </c>
      <c r="AY163" s="16" t="s">
        <v>161</v>
      </c>
      <c r="BE163" s="102">
        <f>IF(N163="základná",J163,0)</f>
        <v>0</v>
      </c>
      <c r="BF163" s="102">
        <f>IF(N163="znížená",J163,0)</f>
        <v>0</v>
      </c>
      <c r="BG163" s="102">
        <f>IF(N163="zákl. prenesená",J163,0)</f>
        <v>0</v>
      </c>
      <c r="BH163" s="102">
        <f>IF(N163="zníž. prenesená",J163,0)</f>
        <v>0</v>
      </c>
      <c r="BI163" s="102">
        <f>IF(N163="nulová",J163,0)</f>
        <v>0</v>
      </c>
      <c r="BJ163" s="16" t="s">
        <v>89</v>
      </c>
      <c r="BK163" s="102">
        <f>ROUND(I163*H163,2)</f>
        <v>0</v>
      </c>
      <c r="BL163" s="16" t="s">
        <v>167</v>
      </c>
      <c r="BM163" s="174" t="s">
        <v>511</v>
      </c>
    </row>
    <row r="164" spans="2:65" s="12" customFormat="1" ht="11.25">
      <c r="B164" s="175"/>
      <c r="D164" s="176" t="s">
        <v>169</v>
      </c>
      <c r="E164" s="177" t="s">
        <v>1</v>
      </c>
      <c r="F164" s="178" t="s">
        <v>512</v>
      </c>
      <c r="H164" s="177" t="s">
        <v>1</v>
      </c>
      <c r="I164" s="179"/>
      <c r="L164" s="175"/>
      <c r="M164" s="180"/>
      <c r="T164" s="181"/>
      <c r="AT164" s="177" t="s">
        <v>169</v>
      </c>
      <c r="AU164" s="177" t="s">
        <v>89</v>
      </c>
      <c r="AV164" s="12" t="s">
        <v>85</v>
      </c>
      <c r="AW164" s="12" t="s">
        <v>33</v>
      </c>
      <c r="AX164" s="12" t="s">
        <v>78</v>
      </c>
      <c r="AY164" s="177" t="s">
        <v>161</v>
      </c>
    </row>
    <row r="165" spans="2:65" s="13" customFormat="1" ht="11.25">
      <c r="B165" s="182"/>
      <c r="D165" s="176" t="s">
        <v>169</v>
      </c>
      <c r="E165" s="183" t="s">
        <v>1</v>
      </c>
      <c r="F165" s="184" t="s">
        <v>513</v>
      </c>
      <c r="H165" s="185">
        <v>45.36</v>
      </c>
      <c r="I165" s="186"/>
      <c r="L165" s="182"/>
      <c r="M165" s="187"/>
      <c r="T165" s="188"/>
      <c r="AT165" s="183" t="s">
        <v>169</v>
      </c>
      <c r="AU165" s="183" t="s">
        <v>89</v>
      </c>
      <c r="AV165" s="13" t="s">
        <v>89</v>
      </c>
      <c r="AW165" s="13" t="s">
        <v>33</v>
      </c>
      <c r="AX165" s="13" t="s">
        <v>78</v>
      </c>
      <c r="AY165" s="183" t="s">
        <v>161</v>
      </c>
    </row>
    <row r="166" spans="2:65" s="14" customFormat="1" ht="11.25">
      <c r="B166" s="189"/>
      <c r="D166" s="176" t="s">
        <v>169</v>
      </c>
      <c r="E166" s="190" t="s">
        <v>471</v>
      </c>
      <c r="F166" s="191" t="s">
        <v>173</v>
      </c>
      <c r="H166" s="192">
        <v>45.36</v>
      </c>
      <c r="I166" s="193"/>
      <c r="L166" s="189"/>
      <c r="M166" s="194"/>
      <c r="T166" s="195"/>
      <c r="AT166" s="190" t="s">
        <v>169</v>
      </c>
      <c r="AU166" s="190" t="s">
        <v>89</v>
      </c>
      <c r="AV166" s="14" t="s">
        <v>167</v>
      </c>
      <c r="AW166" s="14" t="s">
        <v>33</v>
      </c>
      <c r="AX166" s="14" t="s">
        <v>85</v>
      </c>
      <c r="AY166" s="190" t="s">
        <v>161</v>
      </c>
    </row>
    <row r="167" spans="2:65" s="1" customFormat="1" ht="21.75" customHeight="1">
      <c r="B167" s="33"/>
      <c r="C167" s="163" t="s">
        <v>222</v>
      </c>
      <c r="D167" s="163" t="s">
        <v>163</v>
      </c>
      <c r="E167" s="164" t="s">
        <v>343</v>
      </c>
      <c r="F167" s="165" t="s">
        <v>344</v>
      </c>
      <c r="G167" s="166" t="s">
        <v>207</v>
      </c>
      <c r="H167" s="167">
        <v>2.0870000000000002</v>
      </c>
      <c r="I167" s="168"/>
      <c r="J167" s="169">
        <f>ROUND(I167*H167,2)</f>
        <v>0</v>
      </c>
      <c r="K167" s="170"/>
      <c r="L167" s="33"/>
      <c r="M167" s="171" t="s">
        <v>1</v>
      </c>
      <c r="N167" s="137" t="s">
        <v>44</v>
      </c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AR167" s="174" t="s">
        <v>167</v>
      </c>
      <c r="AT167" s="174" t="s">
        <v>163</v>
      </c>
      <c r="AU167" s="174" t="s">
        <v>89</v>
      </c>
      <c r="AY167" s="16" t="s">
        <v>161</v>
      </c>
      <c r="BE167" s="102">
        <f>IF(N167="základná",J167,0)</f>
        <v>0</v>
      </c>
      <c r="BF167" s="102">
        <f>IF(N167="znížená",J167,0)</f>
        <v>0</v>
      </c>
      <c r="BG167" s="102">
        <f>IF(N167="zákl. prenesená",J167,0)</f>
        <v>0</v>
      </c>
      <c r="BH167" s="102">
        <f>IF(N167="zníž. prenesená",J167,0)</f>
        <v>0</v>
      </c>
      <c r="BI167" s="102">
        <f>IF(N167="nulová",J167,0)</f>
        <v>0</v>
      </c>
      <c r="BJ167" s="16" t="s">
        <v>89</v>
      </c>
      <c r="BK167" s="102">
        <f>ROUND(I167*H167,2)</f>
        <v>0</v>
      </c>
      <c r="BL167" s="16" t="s">
        <v>167</v>
      </c>
      <c r="BM167" s="174" t="s">
        <v>514</v>
      </c>
    </row>
    <row r="168" spans="2:65" s="1" customFormat="1" ht="24.2" customHeight="1">
      <c r="B168" s="33"/>
      <c r="C168" s="163" t="s">
        <v>227</v>
      </c>
      <c r="D168" s="163" t="s">
        <v>163</v>
      </c>
      <c r="E168" s="164" t="s">
        <v>347</v>
      </c>
      <c r="F168" s="165" t="s">
        <v>348</v>
      </c>
      <c r="G168" s="166" t="s">
        <v>207</v>
      </c>
      <c r="H168" s="167">
        <v>41.74</v>
      </c>
      <c r="I168" s="168"/>
      <c r="J168" s="169">
        <f>ROUND(I168*H168,2)</f>
        <v>0</v>
      </c>
      <c r="K168" s="170"/>
      <c r="L168" s="33"/>
      <c r="M168" s="171" t="s">
        <v>1</v>
      </c>
      <c r="N168" s="137" t="s">
        <v>44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AR168" s="174" t="s">
        <v>167</v>
      </c>
      <c r="AT168" s="174" t="s">
        <v>163</v>
      </c>
      <c r="AU168" s="174" t="s">
        <v>89</v>
      </c>
      <c r="AY168" s="16" t="s">
        <v>161</v>
      </c>
      <c r="BE168" s="102">
        <f>IF(N168="základná",J168,0)</f>
        <v>0</v>
      </c>
      <c r="BF168" s="102">
        <f>IF(N168="znížená",J168,0)</f>
        <v>0</v>
      </c>
      <c r="BG168" s="102">
        <f>IF(N168="zákl. prenesená",J168,0)</f>
        <v>0</v>
      </c>
      <c r="BH168" s="102">
        <f>IF(N168="zníž. prenesená",J168,0)</f>
        <v>0</v>
      </c>
      <c r="BI168" s="102">
        <f>IF(N168="nulová",J168,0)</f>
        <v>0</v>
      </c>
      <c r="BJ168" s="16" t="s">
        <v>89</v>
      </c>
      <c r="BK168" s="102">
        <f>ROUND(I168*H168,2)</f>
        <v>0</v>
      </c>
      <c r="BL168" s="16" t="s">
        <v>167</v>
      </c>
      <c r="BM168" s="174" t="s">
        <v>515</v>
      </c>
    </row>
    <row r="169" spans="2:65" s="13" customFormat="1" ht="11.25">
      <c r="B169" s="182"/>
      <c r="D169" s="176" t="s">
        <v>169</v>
      </c>
      <c r="F169" s="184" t="s">
        <v>516</v>
      </c>
      <c r="H169" s="185">
        <v>41.74</v>
      </c>
      <c r="I169" s="186"/>
      <c r="L169" s="182"/>
      <c r="M169" s="187"/>
      <c r="T169" s="188"/>
      <c r="AT169" s="183" t="s">
        <v>169</v>
      </c>
      <c r="AU169" s="183" t="s">
        <v>89</v>
      </c>
      <c r="AV169" s="13" t="s">
        <v>89</v>
      </c>
      <c r="AW169" s="13" t="s">
        <v>4</v>
      </c>
      <c r="AX169" s="13" t="s">
        <v>85</v>
      </c>
      <c r="AY169" s="183" t="s">
        <v>161</v>
      </c>
    </row>
    <row r="170" spans="2:65" s="1" customFormat="1" ht="24.2" customHeight="1">
      <c r="B170" s="33"/>
      <c r="C170" s="163" t="s">
        <v>232</v>
      </c>
      <c r="D170" s="163" t="s">
        <v>163</v>
      </c>
      <c r="E170" s="164" t="s">
        <v>352</v>
      </c>
      <c r="F170" s="165" t="s">
        <v>353</v>
      </c>
      <c r="G170" s="166" t="s">
        <v>207</v>
      </c>
      <c r="H170" s="167">
        <v>2.0870000000000002</v>
      </c>
      <c r="I170" s="168"/>
      <c r="J170" s="169">
        <f>ROUND(I170*H170,2)</f>
        <v>0</v>
      </c>
      <c r="K170" s="170"/>
      <c r="L170" s="33"/>
      <c r="M170" s="171" t="s">
        <v>1</v>
      </c>
      <c r="N170" s="137" t="s">
        <v>44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AR170" s="174" t="s">
        <v>167</v>
      </c>
      <c r="AT170" s="174" t="s">
        <v>163</v>
      </c>
      <c r="AU170" s="174" t="s">
        <v>89</v>
      </c>
      <c r="AY170" s="16" t="s">
        <v>161</v>
      </c>
      <c r="BE170" s="102">
        <f>IF(N170="základná",J170,0)</f>
        <v>0</v>
      </c>
      <c r="BF170" s="102">
        <f>IF(N170="znížená",J170,0)</f>
        <v>0</v>
      </c>
      <c r="BG170" s="102">
        <f>IF(N170="zákl. prenesená",J170,0)</f>
        <v>0</v>
      </c>
      <c r="BH170" s="102">
        <f>IF(N170="zníž. prenesená",J170,0)</f>
        <v>0</v>
      </c>
      <c r="BI170" s="102">
        <f>IF(N170="nulová",J170,0)</f>
        <v>0</v>
      </c>
      <c r="BJ170" s="16" t="s">
        <v>89</v>
      </c>
      <c r="BK170" s="102">
        <f>ROUND(I170*H170,2)</f>
        <v>0</v>
      </c>
      <c r="BL170" s="16" t="s">
        <v>167</v>
      </c>
      <c r="BM170" s="174" t="s">
        <v>517</v>
      </c>
    </row>
    <row r="171" spans="2:65" s="1" customFormat="1" ht="24.2" customHeight="1">
      <c r="B171" s="33"/>
      <c r="C171" s="163" t="s">
        <v>237</v>
      </c>
      <c r="D171" s="163" t="s">
        <v>163</v>
      </c>
      <c r="E171" s="164" t="s">
        <v>356</v>
      </c>
      <c r="F171" s="165" t="s">
        <v>357</v>
      </c>
      <c r="G171" s="166" t="s">
        <v>207</v>
      </c>
      <c r="H171" s="167">
        <v>2.0870000000000002</v>
      </c>
      <c r="I171" s="168"/>
      <c r="J171" s="169">
        <f>ROUND(I171*H171,2)</f>
        <v>0</v>
      </c>
      <c r="K171" s="170"/>
      <c r="L171" s="33"/>
      <c r="M171" s="171" t="s">
        <v>1</v>
      </c>
      <c r="N171" s="137" t="s">
        <v>44</v>
      </c>
      <c r="P171" s="172">
        <f>O171*H171</f>
        <v>0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AR171" s="174" t="s">
        <v>167</v>
      </c>
      <c r="AT171" s="174" t="s">
        <v>163</v>
      </c>
      <c r="AU171" s="174" t="s">
        <v>89</v>
      </c>
      <c r="AY171" s="16" t="s">
        <v>161</v>
      </c>
      <c r="BE171" s="102">
        <f>IF(N171="základná",J171,0)</f>
        <v>0</v>
      </c>
      <c r="BF171" s="102">
        <f>IF(N171="znížená",J171,0)</f>
        <v>0</v>
      </c>
      <c r="BG171" s="102">
        <f>IF(N171="zákl. prenesená",J171,0)</f>
        <v>0</v>
      </c>
      <c r="BH171" s="102">
        <f>IF(N171="zníž. prenesená",J171,0)</f>
        <v>0</v>
      </c>
      <c r="BI171" s="102">
        <f>IF(N171="nulová",J171,0)</f>
        <v>0</v>
      </c>
      <c r="BJ171" s="16" t="s">
        <v>89</v>
      </c>
      <c r="BK171" s="102">
        <f>ROUND(I171*H171,2)</f>
        <v>0</v>
      </c>
      <c r="BL171" s="16" t="s">
        <v>167</v>
      </c>
      <c r="BM171" s="174" t="s">
        <v>518</v>
      </c>
    </row>
    <row r="172" spans="2:65" s="1" customFormat="1" ht="24.2" customHeight="1">
      <c r="B172" s="33"/>
      <c r="C172" s="163" t="s">
        <v>242</v>
      </c>
      <c r="D172" s="163" t="s">
        <v>163</v>
      </c>
      <c r="E172" s="164" t="s">
        <v>360</v>
      </c>
      <c r="F172" s="165" t="s">
        <v>361</v>
      </c>
      <c r="G172" s="166" t="s">
        <v>207</v>
      </c>
      <c r="H172" s="167">
        <v>2.0870000000000002</v>
      </c>
      <c r="I172" s="168"/>
      <c r="J172" s="169">
        <f>ROUND(I172*H172,2)</f>
        <v>0</v>
      </c>
      <c r="K172" s="170"/>
      <c r="L172" s="33"/>
      <c r="M172" s="171" t="s">
        <v>1</v>
      </c>
      <c r="N172" s="137" t="s">
        <v>44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AR172" s="174" t="s">
        <v>167</v>
      </c>
      <c r="AT172" s="174" t="s">
        <v>163</v>
      </c>
      <c r="AU172" s="174" t="s">
        <v>89</v>
      </c>
      <c r="AY172" s="16" t="s">
        <v>161</v>
      </c>
      <c r="BE172" s="102">
        <f>IF(N172="základná",J172,0)</f>
        <v>0</v>
      </c>
      <c r="BF172" s="102">
        <f>IF(N172="znížená",J172,0)</f>
        <v>0</v>
      </c>
      <c r="BG172" s="102">
        <f>IF(N172="zákl. prenesená",J172,0)</f>
        <v>0</v>
      </c>
      <c r="BH172" s="102">
        <f>IF(N172="zníž. prenesená",J172,0)</f>
        <v>0</v>
      </c>
      <c r="BI172" s="102">
        <f>IF(N172="nulová",J172,0)</f>
        <v>0</v>
      </c>
      <c r="BJ172" s="16" t="s">
        <v>89</v>
      </c>
      <c r="BK172" s="102">
        <f>ROUND(I172*H172,2)</f>
        <v>0</v>
      </c>
      <c r="BL172" s="16" t="s">
        <v>167</v>
      </c>
      <c r="BM172" s="174" t="s">
        <v>519</v>
      </c>
    </row>
    <row r="173" spans="2:65" s="1" customFormat="1" ht="24.2" customHeight="1">
      <c r="B173" s="33"/>
      <c r="C173" s="163" t="s">
        <v>248</v>
      </c>
      <c r="D173" s="163" t="s">
        <v>163</v>
      </c>
      <c r="E173" s="164" t="s">
        <v>520</v>
      </c>
      <c r="F173" s="165" t="s">
        <v>521</v>
      </c>
      <c r="G173" s="166" t="s">
        <v>207</v>
      </c>
      <c r="H173" s="167">
        <v>2.0870000000000002</v>
      </c>
      <c r="I173" s="168"/>
      <c r="J173" s="169">
        <f>ROUND(I173*H173,2)</f>
        <v>0</v>
      </c>
      <c r="K173" s="170"/>
      <c r="L173" s="33"/>
      <c r="M173" s="171" t="s">
        <v>1</v>
      </c>
      <c r="N173" s="137" t="s">
        <v>44</v>
      </c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AR173" s="174" t="s">
        <v>167</v>
      </c>
      <c r="AT173" s="174" t="s">
        <v>163</v>
      </c>
      <c r="AU173" s="174" t="s">
        <v>89</v>
      </c>
      <c r="AY173" s="16" t="s">
        <v>161</v>
      </c>
      <c r="BE173" s="102">
        <f>IF(N173="základná",J173,0)</f>
        <v>0</v>
      </c>
      <c r="BF173" s="102">
        <f>IF(N173="znížená",J173,0)</f>
        <v>0</v>
      </c>
      <c r="BG173" s="102">
        <f>IF(N173="zákl. prenesená",J173,0)</f>
        <v>0</v>
      </c>
      <c r="BH173" s="102">
        <f>IF(N173="zníž. prenesená",J173,0)</f>
        <v>0</v>
      </c>
      <c r="BI173" s="102">
        <f>IF(N173="nulová",J173,0)</f>
        <v>0</v>
      </c>
      <c r="BJ173" s="16" t="s">
        <v>89</v>
      </c>
      <c r="BK173" s="102">
        <f>ROUND(I173*H173,2)</f>
        <v>0</v>
      </c>
      <c r="BL173" s="16" t="s">
        <v>167</v>
      </c>
      <c r="BM173" s="174" t="s">
        <v>522</v>
      </c>
    </row>
    <row r="174" spans="2:65" s="1" customFormat="1" ht="24.2" customHeight="1">
      <c r="B174" s="33"/>
      <c r="C174" s="163" t="s">
        <v>252</v>
      </c>
      <c r="D174" s="163" t="s">
        <v>163</v>
      </c>
      <c r="E174" s="164" t="s">
        <v>368</v>
      </c>
      <c r="F174" s="165" t="s">
        <v>369</v>
      </c>
      <c r="G174" s="166" t="s">
        <v>207</v>
      </c>
      <c r="H174" s="167">
        <v>2.0870000000000002</v>
      </c>
      <c r="I174" s="168"/>
      <c r="J174" s="169">
        <f>ROUND(I174*H174,2)</f>
        <v>0</v>
      </c>
      <c r="K174" s="170"/>
      <c r="L174" s="33"/>
      <c r="M174" s="171" t="s">
        <v>1</v>
      </c>
      <c r="N174" s="137" t="s">
        <v>44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AR174" s="174" t="s">
        <v>167</v>
      </c>
      <c r="AT174" s="174" t="s">
        <v>163</v>
      </c>
      <c r="AU174" s="174" t="s">
        <v>89</v>
      </c>
      <c r="AY174" s="16" t="s">
        <v>161</v>
      </c>
      <c r="BE174" s="102">
        <f>IF(N174="základná",J174,0)</f>
        <v>0</v>
      </c>
      <c r="BF174" s="102">
        <f>IF(N174="znížená",J174,0)</f>
        <v>0</v>
      </c>
      <c r="BG174" s="102">
        <f>IF(N174="zákl. prenesená",J174,0)</f>
        <v>0</v>
      </c>
      <c r="BH174" s="102">
        <f>IF(N174="zníž. prenesená",J174,0)</f>
        <v>0</v>
      </c>
      <c r="BI174" s="102">
        <f>IF(N174="nulová",J174,0)</f>
        <v>0</v>
      </c>
      <c r="BJ174" s="16" t="s">
        <v>89</v>
      </c>
      <c r="BK174" s="102">
        <f>ROUND(I174*H174,2)</f>
        <v>0</v>
      </c>
      <c r="BL174" s="16" t="s">
        <v>167</v>
      </c>
      <c r="BM174" s="174" t="s">
        <v>523</v>
      </c>
    </row>
    <row r="175" spans="2:65" s="11" customFormat="1" ht="22.9" customHeight="1">
      <c r="B175" s="152"/>
      <c r="D175" s="153" t="s">
        <v>77</v>
      </c>
      <c r="E175" s="161" t="s">
        <v>371</v>
      </c>
      <c r="F175" s="161" t="s">
        <v>372</v>
      </c>
      <c r="I175" s="155"/>
      <c r="J175" s="162">
        <f>BK175</f>
        <v>0</v>
      </c>
      <c r="L175" s="152"/>
      <c r="M175" s="156"/>
      <c r="P175" s="157">
        <f>P176</f>
        <v>0</v>
      </c>
      <c r="R175" s="157">
        <f>R176</f>
        <v>0</v>
      </c>
      <c r="T175" s="158">
        <f>T176</f>
        <v>0</v>
      </c>
      <c r="AR175" s="153" t="s">
        <v>85</v>
      </c>
      <c r="AT175" s="159" t="s">
        <v>77</v>
      </c>
      <c r="AU175" s="159" t="s">
        <v>85</v>
      </c>
      <c r="AY175" s="153" t="s">
        <v>161</v>
      </c>
      <c r="BK175" s="160">
        <f>BK176</f>
        <v>0</v>
      </c>
    </row>
    <row r="176" spans="2:65" s="1" customFormat="1" ht="24.2" customHeight="1">
      <c r="B176" s="33"/>
      <c r="C176" s="163" t="s">
        <v>257</v>
      </c>
      <c r="D176" s="163" t="s">
        <v>163</v>
      </c>
      <c r="E176" s="164" t="s">
        <v>374</v>
      </c>
      <c r="F176" s="165" t="s">
        <v>375</v>
      </c>
      <c r="G176" s="166" t="s">
        <v>207</v>
      </c>
      <c r="H176" s="167">
        <v>1.881</v>
      </c>
      <c r="I176" s="168"/>
      <c r="J176" s="169">
        <f>ROUND(I176*H176,2)</f>
        <v>0</v>
      </c>
      <c r="K176" s="170"/>
      <c r="L176" s="33"/>
      <c r="M176" s="171" t="s">
        <v>1</v>
      </c>
      <c r="N176" s="137" t="s">
        <v>44</v>
      </c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AR176" s="174" t="s">
        <v>167</v>
      </c>
      <c r="AT176" s="174" t="s">
        <v>163</v>
      </c>
      <c r="AU176" s="174" t="s">
        <v>89</v>
      </c>
      <c r="AY176" s="16" t="s">
        <v>161</v>
      </c>
      <c r="BE176" s="102">
        <f>IF(N176="základná",J176,0)</f>
        <v>0</v>
      </c>
      <c r="BF176" s="102">
        <f>IF(N176="znížená",J176,0)</f>
        <v>0</v>
      </c>
      <c r="BG176" s="102">
        <f>IF(N176="zákl. prenesená",J176,0)</f>
        <v>0</v>
      </c>
      <c r="BH176" s="102">
        <f>IF(N176="zníž. prenesená",J176,0)</f>
        <v>0</v>
      </c>
      <c r="BI176" s="102">
        <f>IF(N176="nulová",J176,0)</f>
        <v>0</v>
      </c>
      <c r="BJ176" s="16" t="s">
        <v>89</v>
      </c>
      <c r="BK176" s="102">
        <f>ROUND(I176*H176,2)</f>
        <v>0</v>
      </c>
      <c r="BL176" s="16" t="s">
        <v>167</v>
      </c>
      <c r="BM176" s="174" t="s">
        <v>524</v>
      </c>
    </row>
    <row r="177" spans="2:65" s="11" customFormat="1" ht="25.9" customHeight="1">
      <c r="B177" s="152"/>
      <c r="D177" s="153" t="s">
        <v>77</v>
      </c>
      <c r="E177" s="154" t="s">
        <v>455</v>
      </c>
      <c r="F177" s="154" t="s">
        <v>456</v>
      </c>
      <c r="I177" s="155"/>
      <c r="J177" s="135">
        <f>BK177</f>
        <v>0</v>
      </c>
      <c r="L177" s="152"/>
      <c r="M177" s="156"/>
      <c r="P177" s="157">
        <f>SUM(P178:P180)</f>
        <v>0</v>
      </c>
      <c r="R177" s="157">
        <f>SUM(R178:R180)</f>
        <v>0</v>
      </c>
      <c r="T177" s="158">
        <f>SUM(T178:T180)</f>
        <v>0</v>
      </c>
      <c r="AR177" s="153" t="s">
        <v>85</v>
      </c>
      <c r="AT177" s="159" t="s">
        <v>77</v>
      </c>
      <c r="AU177" s="159" t="s">
        <v>78</v>
      </c>
      <c r="AY177" s="153" t="s">
        <v>161</v>
      </c>
      <c r="BK177" s="160">
        <f>SUM(BK178:BK180)</f>
        <v>0</v>
      </c>
    </row>
    <row r="178" spans="2:65" s="1" customFormat="1" ht="55.5" customHeight="1">
      <c r="B178" s="33"/>
      <c r="C178" s="163" t="s">
        <v>262</v>
      </c>
      <c r="D178" s="163" t="s">
        <v>163</v>
      </c>
      <c r="E178" s="164" t="s">
        <v>458</v>
      </c>
      <c r="F178" s="165" t="s">
        <v>525</v>
      </c>
      <c r="G178" s="166" t="s">
        <v>1</v>
      </c>
      <c r="H178" s="167">
        <v>0</v>
      </c>
      <c r="I178" s="168"/>
      <c r="J178" s="169">
        <f>ROUND(I178*H178,2)</f>
        <v>0</v>
      </c>
      <c r="K178" s="170"/>
      <c r="L178" s="33"/>
      <c r="M178" s="171" t="s">
        <v>1</v>
      </c>
      <c r="N178" s="137" t="s">
        <v>44</v>
      </c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AR178" s="174" t="s">
        <v>460</v>
      </c>
      <c r="AT178" s="174" t="s">
        <v>163</v>
      </c>
      <c r="AU178" s="174" t="s">
        <v>85</v>
      </c>
      <c r="AY178" s="16" t="s">
        <v>161</v>
      </c>
      <c r="BE178" s="102">
        <f>IF(N178="základná",J178,0)</f>
        <v>0</v>
      </c>
      <c r="BF178" s="102">
        <f>IF(N178="znížená",J178,0)</f>
        <v>0</v>
      </c>
      <c r="BG178" s="102">
        <f>IF(N178="zákl. prenesená",J178,0)</f>
        <v>0</v>
      </c>
      <c r="BH178" s="102">
        <f>IF(N178="zníž. prenesená",J178,0)</f>
        <v>0</v>
      </c>
      <c r="BI178" s="102">
        <f>IF(N178="nulová",J178,0)</f>
        <v>0</v>
      </c>
      <c r="BJ178" s="16" t="s">
        <v>89</v>
      </c>
      <c r="BK178" s="102">
        <f>ROUND(I178*H178,2)</f>
        <v>0</v>
      </c>
      <c r="BL178" s="16" t="s">
        <v>460</v>
      </c>
      <c r="BM178" s="174" t="s">
        <v>526</v>
      </c>
    </row>
    <row r="179" spans="2:65" s="1" customFormat="1" ht="29.25">
      <c r="B179" s="33"/>
      <c r="D179" s="176" t="s">
        <v>462</v>
      </c>
      <c r="F179" s="207" t="s">
        <v>463</v>
      </c>
      <c r="I179" s="139"/>
      <c r="L179" s="33"/>
      <c r="M179" s="208"/>
      <c r="T179" s="60"/>
      <c r="AT179" s="16" t="s">
        <v>462</v>
      </c>
      <c r="AU179" s="16" t="s">
        <v>85</v>
      </c>
    </row>
    <row r="180" spans="2:65" s="1" customFormat="1" ht="49.15" customHeight="1">
      <c r="B180" s="33"/>
      <c r="C180" s="163" t="s">
        <v>267</v>
      </c>
      <c r="D180" s="163" t="s">
        <v>163</v>
      </c>
      <c r="E180" s="164" t="s">
        <v>465</v>
      </c>
      <c r="F180" s="165" t="s">
        <v>466</v>
      </c>
      <c r="G180" s="166" t="s">
        <v>1</v>
      </c>
      <c r="H180" s="167">
        <v>0</v>
      </c>
      <c r="I180" s="168"/>
      <c r="J180" s="169">
        <f>ROUND(I180*H180,2)</f>
        <v>0</v>
      </c>
      <c r="K180" s="170"/>
      <c r="L180" s="33"/>
      <c r="M180" s="171" t="s">
        <v>1</v>
      </c>
      <c r="N180" s="137" t="s">
        <v>44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AR180" s="174" t="s">
        <v>460</v>
      </c>
      <c r="AT180" s="174" t="s">
        <v>163</v>
      </c>
      <c r="AU180" s="174" t="s">
        <v>85</v>
      </c>
      <c r="AY180" s="16" t="s">
        <v>161</v>
      </c>
      <c r="BE180" s="102">
        <f>IF(N180="základná",J180,0)</f>
        <v>0</v>
      </c>
      <c r="BF180" s="102">
        <f>IF(N180="znížená",J180,0)</f>
        <v>0</v>
      </c>
      <c r="BG180" s="102">
        <f>IF(N180="zákl. prenesená",J180,0)</f>
        <v>0</v>
      </c>
      <c r="BH180" s="102">
        <f>IF(N180="zníž. prenesená",J180,0)</f>
        <v>0</v>
      </c>
      <c r="BI180" s="102">
        <f>IF(N180="nulová",J180,0)</f>
        <v>0</v>
      </c>
      <c r="BJ180" s="16" t="s">
        <v>89</v>
      </c>
      <c r="BK180" s="102">
        <f>ROUND(I180*H180,2)</f>
        <v>0</v>
      </c>
      <c r="BL180" s="16" t="s">
        <v>460</v>
      </c>
      <c r="BM180" s="174" t="s">
        <v>527</v>
      </c>
    </row>
    <row r="181" spans="2:65" s="1" customFormat="1" ht="49.9" customHeight="1">
      <c r="B181" s="33"/>
      <c r="E181" s="154" t="s">
        <v>468</v>
      </c>
      <c r="F181" s="154" t="s">
        <v>469</v>
      </c>
      <c r="J181" s="135">
        <f t="shared" ref="J181:J186" si="5">BK181</f>
        <v>0</v>
      </c>
      <c r="L181" s="33"/>
      <c r="M181" s="208"/>
      <c r="T181" s="60"/>
      <c r="AT181" s="16" t="s">
        <v>77</v>
      </c>
      <c r="AU181" s="16" t="s">
        <v>78</v>
      </c>
      <c r="AY181" s="16" t="s">
        <v>470</v>
      </c>
      <c r="BK181" s="102">
        <f>SUM(BK182:BK186)</f>
        <v>0</v>
      </c>
    </row>
    <row r="182" spans="2:65" s="1" customFormat="1" ht="16.350000000000001" customHeight="1">
      <c r="B182" s="33"/>
      <c r="C182" s="209" t="s">
        <v>1</v>
      </c>
      <c r="D182" s="209" t="s">
        <v>163</v>
      </c>
      <c r="E182" s="210" t="s">
        <v>1</v>
      </c>
      <c r="F182" s="211" t="s">
        <v>1</v>
      </c>
      <c r="G182" s="212" t="s">
        <v>1</v>
      </c>
      <c r="H182" s="213"/>
      <c r="I182" s="214"/>
      <c r="J182" s="215">
        <f t="shared" si="5"/>
        <v>0</v>
      </c>
      <c r="K182" s="170"/>
      <c r="L182" s="33"/>
      <c r="M182" s="216" t="s">
        <v>1</v>
      </c>
      <c r="N182" s="217" t="s">
        <v>44</v>
      </c>
      <c r="T182" s="60"/>
      <c r="AT182" s="16" t="s">
        <v>470</v>
      </c>
      <c r="AU182" s="16" t="s">
        <v>85</v>
      </c>
      <c r="AY182" s="16" t="s">
        <v>470</v>
      </c>
      <c r="BE182" s="102">
        <f>IF(N182="základná",J182,0)</f>
        <v>0</v>
      </c>
      <c r="BF182" s="102">
        <f>IF(N182="znížená",J182,0)</f>
        <v>0</v>
      </c>
      <c r="BG182" s="102">
        <f>IF(N182="zákl. prenesená",J182,0)</f>
        <v>0</v>
      </c>
      <c r="BH182" s="102">
        <f>IF(N182="zníž. prenesená",J182,0)</f>
        <v>0</v>
      </c>
      <c r="BI182" s="102">
        <f>IF(N182="nulová",J182,0)</f>
        <v>0</v>
      </c>
      <c r="BJ182" s="16" t="s">
        <v>89</v>
      </c>
      <c r="BK182" s="102">
        <f>I182*H182</f>
        <v>0</v>
      </c>
    </row>
    <row r="183" spans="2:65" s="1" customFormat="1" ht="16.350000000000001" customHeight="1">
      <c r="B183" s="33"/>
      <c r="C183" s="209" t="s">
        <v>1</v>
      </c>
      <c r="D183" s="209" t="s">
        <v>163</v>
      </c>
      <c r="E183" s="210" t="s">
        <v>1</v>
      </c>
      <c r="F183" s="211" t="s">
        <v>1</v>
      </c>
      <c r="G183" s="212" t="s">
        <v>1</v>
      </c>
      <c r="H183" s="213"/>
      <c r="I183" s="214"/>
      <c r="J183" s="215">
        <f t="shared" si="5"/>
        <v>0</v>
      </c>
      <c r="K183" s="170"/>
      <c r="L183" s="33"/>
      <c r="M183" s="216" t="s">
        <v>1</v>
      </c>
      <c r="N183" s="217" t="s">
        <v>44</v>
      </c>
      <c r="T183" s="60"/>
      <c r="AT183" s="16" t="s">
        <v>470</v>
      </c>
      <c r="AU183" s="16" t="s">
        <v>85</v>
      </c>
      <c r="AY183" s="16" t="s">
        <v>470</v>
      </c>
      <c r="BE183" s="102">
        <f>IF(N183="základná",J183,0)</f>
        <v>0</v>
      </c>
      <c r="BF183" s="102">
        <f>IF(N183="znížená",J183,0)</f>
        <v>0</v>
      </c>
      <c r="BG183" s="102">
        <f>IF(N183="zákl. prenesená",J183,0)</f>
        <v>0</v>
      </c>
      <c r="BH183" s="102">
        <f>IF(N183="zníž. prenesená",J183,0)</f>
        <v>0</v>
      </c>
      <c r="BI183" s="102">
        <f>IF(N183="nulová",J183,0)</f>
        <v>0</v>
      </c>
      <c r="BJ183" s="16" t="s">
        <v>89</v>
      </c>
      <c r="BK183" s="102">
        <f>I183*H183</f>
        <v>0</v>
      </c>
    </row>
    <row r="184" spans="2:65" s="1" customFormat="1" ht="16.350000000000001" customHeight="1">
      <c r="B184" s="33"/>
      <c r="C184" s="209" t="s">
        <v>1</v>
      </c>
      <c r="D184" s="209" t="s">
        <v>163</v>
      </c>
      <c r="E184" s="210" t="s">
        <v>1</v>
      </c>
      <c r="F184" s="211" t="s">
        <v>1</v>
      </c>
      <c r="G184" s="212" t="s">
        <v>1</v>
      </c>
      <c r="H184" s="213"/>
      <c r="I184" s="214"/>
      <c r="J184" s="215">
        <f t="shared" si="5"/>
        <v>0</v>
      </c>
      <c r="K184" s="170"/>
      <c r="L184" s="33"/>
      <c r="M184" s="216" t="s">
        <v>1</v>
      </c>
      <c r="N184" s="217" t="s">
        <v>44</v>
      </c>
      <c r="T184" s="60"/>
      <c r="AT184" s="16" t="s">
        <v>470</v>
      </c>
      <c r="AU184" s="16" t="s">
        <v>85</v>
      </c>
      <c r="AY184" s="16" t="s">
        <v>470</v>
      </c>
      <c r="BE184" s="102">
        <f>IF(N184="základná",J184,0)</f>
        <v>0</v>
      </c>
      <c r="BF184" s="102">
        <f>IF(N184="znížená",J184,0)</f>
        <v>0</v>
      </c>
      <c r="BG184" s="102">
        <f>IF(N184="zákl. prenesená",J184,0)</f>
        <v>0</v>
      </c>
      <c r="BH184" s="102">
        <f>IF(N184="zníž. prenesená",J184,0)</f>
        <v>0</v>
      </c>
      <c r="BI184" s="102">
        <f>IF(N184="nulová",J184,0)</f>
        <v>0</v>
      </c>
      <c r="BJ184" s="16" t="s">
        <v>89</v>
      </c>
      <c r="BK184" s="102">
        <f>I184*H184</f>
        <v>0</v>
      </c>
    </row>
    <row r="185" spans="2:65" s="1" customFormat="1" ht="16.350000000000001" customHeight="1">
      <c r="B185" s="33"/>
      <c r="C185" s="209" t="s">
        <v>1</v>
      </c>
      <c r="D185" s="209" t="s">
        <v>163</v>
      </c>
      <c r="E185" s="210" t="s">
        <v>1</v>
      </c>
      <c r="F185" s="211" t="s">
        <v>1</v>
      </c>
      <c r="G185" s="212" t="s">
        <v>1</v>
      </c>
      <c r="H185" s="213"/>
      <c r="I185" s="214"/>
      <c r="J185" s="215">
        <f t="shared" si="5"/>
        <v>0</v>
      </c>
      <c r="K185" s="170"/>
      <c r="L185" s="33"/>
      <c r="M185" s="216" t="s">
        <v>1</v>
      </c>
      <c r="N185" s="217" t="s">
        <v>44</v>
      </c>
      <c r="T185" s="60"/>
      <c r="AT185" s="16" t="s">
        <v>470</v>
      </c>
      <c r="AU185" s="16" t="s">
        <v>85</v>
      </c>
      <c r="AY185" s="16" t="s">
        <v>470</v>
      </c>
      <c r="BE185" s="102">
        <f>IF(N185="základná",J185,0)</f>
        <v>0</v>
      </c>
      <c r="BF185" s="102">
        <f>IF(N185="znížená",J185,0)</f>
        <v>0</v>
      </c>
      <c r="BG185" s="102">
        <f>IF(N185="zákl. prenesená",J185,0)</f>
        <v>0</v>
      </c>
      <c r="BH185" s="102">
        <f>IF(N185="zníž. prenesená",J185,0)</f>
        <v>0</v>
      </c>
      <c r="BI185" s="102">
        <f>IF(N185="nulová",J185,0)</f>
        <v>0</v>
      </c>
      <c r="BJ185" s="16" t="s">
        <v>89</v>
      </c>
      <c r="BK185" s="102">
        <f>I185*H185</f>
        <v>0</v>
      </c>
    </row>
    <row r="186" spans="2:65" s="1" customFormat="1" ht="16.350000000000001" customHeight="1">
      <c r="B186" s="33"/>
      <c r="C186" s="209" t="s">
        <v>1</v>
      </c>
      <c r="D186" s="209" t="s">
        <v>163</v>
      </c>
      <c r="E186" s="210" t="s">
        <v>1</v>
      </c>
      <c r="F186" s="211" t="s">
        <v>1</v>
      </c>
      <c r="G186" s="212" t="s">
        <v>1</v>
      </c>
      <c r="H186" s="213"/>
      <c r="I186" s="214"/>
      <c r="J186" s="215">
        <f t="shared" si="5"/>
        <v>0</v>
      </c>
      <c r="K186" s="170"/>
      <c r="L186" s="33"/>
      <c r="M186" s="216" t="s">
        <v>1</v>
      </c>
      <c r="N186" s="217" t="s">
        <v>44</v>
      </c>
      <c r="O186" s="218"/>
      <c r="P186" s="218"/>
      <c r="Q186" s="218"/>
      <c r="R186" s="218"/>
      <c r="S186" s="218"/>
      <c r="T186" s="219"/>
      <c r="AT186" s="16" t="s">
        <v>470</v>
      </c>
      <c r="AU186" s="16" t="s">
        <v>85</v>
      </c>
      <c r="AY186" s="16" t="s">
        <v>470</v>
      </c>
      <c r="BE186" s="102">
        <f>IF(N186="základná",J186,0)</f>
        <v>0</v>
      </c>
      <c r="BF186" s="102">
        <f>IF(N186="znížená",J186,0)</f>
        <v>0</v>
      </c>
      <c r="BG186" s="102">
        <f>IF(N186="zákl. prenesená",J186,0)</f>
        <v>0</v>
      </c>
      <c r="BH186" s="102">
        <f>IF(N186="zníž. prenesená",J186,0)</f>
        <v>0</v>
      </c>
      <c r="BI186" s="102">
        <f>IF(N186="nulová",J186,0)</f>
        <v>0</v>
      </c>
      <c r="BJ186" s="16" t="s">
        <v>89</v>
      </c>
      <c r="BK186" s="102">
        <f>I186*H186</f>
        <v>0</v>
      </c>
    </row>
    <row r="187" spans="2:65" s="1" customFormat="1" ht="6.95" customHeight="1">
      <c r="B187" s="48"/>
      <c r="C187" s="49"/>
      <c r="D187" s="49"/>
      <c r="E187" s="49"/>
      <c r="F187" s="49"/>
      <c r="G187" s="49"/>
      <c r="H187" s="49"/>
      <c r="I187" s="49"/>
      <c r="J187" s="49"/>
      <c r="K187" s="49"/>
      <c r="L187" s="33"/>
    </row>
  </sheetData>
  <sheetProtection algorithmName="SHA-512" hashValue="v+oausy0GMBH9hPTXnlS+dGWPzSdsBNEFKsKs4Zw8pxes/XHF0pzyZaK4YohvODrLxAVpM86jKOagHolgrEWTQ==" saltValue="kyE07oiiA3ZZr8WOIG6kgaNglg9pHpiAlFkJpsSmd/lq+u+wyAw8u/L6XHq2wv0yAfe+R+rHLVhThOjup7MuXg==" spinCount="100000" sheet="1" objects="1" scenarios="1" formatColumns="0" formatRows="0" autoFilter="0"/>
  <autoFilter ref="C135:K186" xr:uid="{00000000-0009-0000-0000-000002000000}"/>
  <mergeCells count="17">
    <mergeCell ref="E128:H128"/>
    <mergeCell ref="L2:V2"/>
    <mergeCell ref="D110:F110"/>
    <mergeCell ref="D111:F111"/>
    <mergeCell ref="D112:F112"/>
    <mergeCell ref="E124:H124"/>
    <mergeCell ref="E126:H126"/>
    <mergeCell ref="E85:H85"/>
    <mergeCell ref="E87:H87"/>
    <mergeCell ref="E89:H89"/>
    <mergeCell ref="D108:F108"/>
    <mergeCell ref="D109:F109"/>
    <mergeCell ref="E7:H7"/>
    <mergeCell ref="E9:H9"/>
    <mergeCell ref="E11:H11"/>
    <mergeCell ref="E20:H20"/>
    <mergeCell ref="E29:H29"/>
  </mergeCells>
  <dataValidations count="2">
    <dataValidation type="list" allowBlank="1" showInputMessage="1" showErrorMessage="1" error="Povolené sú hodnoty K, M." sqref="D182:D187" xr:uid="{00000000-0002-0000-0200-000000000000}">
      <formula1>"K, M"</formula1>
    </dataValidation>
    <dataValidation type="list" allowBlank="1" showInputMessage="1" showErrorMessage="1" error="Povolené sú hodnoty základná, znížená, nulová." sqref="N182:N187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H6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528</v>
      </c>
      <c r="H4" s="19"/>
    </row>
    <row r="5" spans="2:8" ht="12" customHeight="1">
      <c r="B5" s="19"/>
      <c r="C5" s="23" t="s">
        <v>12</v>
      </c>
      <c r="D5" s="263" t="s">
        <v>13</v>
      </c>
      <c r="E5" s="259"/>
      <c r="F5" s="259"/>
      <c r="H5" s="19"/>
    </row>
    <row r="6" spans="2:8" ht="36.950000000000003" customHeight="1">
      <c r="B6" s="19"/>
      <c r="C6" s="25" t="s">
        <v>15</v>
      </c>
      <c r="D6" s="260" t="s">
        <v>16</v>
      </c>
      <c r="E6" s="259"/>
      <c r="F6" s="259"/>
      <c r="H6" s="19"/>
    </row>
    <row r="7" spans="2:8" ht="16.5" customHeight="1">
      <c r="B7" s="19"/>
      <c r="C7" s="26" t="s">
        <v>21</v>
      </c>
      <c r="D7" s="56" t="str">
        <f>'Rekapitulácia stavby'!AN8</f>
        <v>13. 2. 2025</v>
      </c>
      <c r="H7" s="19"/>
    </row>
    <row r="8" spans="2:8" s="1" customFormat="1" ht="10.9" customHeight="1">
      <c r="B8" s="33"/>
      <c r="H8" s="33"/>
    </row>
    <row r="9" spans="2:8" s="10" customFormat="1" ht="29.25" customHeight="1">
      <c r="B9" s="143"/>
      <c r="C9" s="144" t="s">
        <v>59</v>
      </c>
      <c r="D9" s="145" t="s">
        <v>60</v>
      </c>
      <c r="E9" s="145" t="s">
        <v>149</v>
      </c>
      <c r="F9" s="146" t="s">
        <v>529</v>
      </c>
      <c r="H9" s="143"/>
    </row>
    <row r="10" spans="2:8" s="1" customFormat="1" ht="26.45" customHeight="1">
      <c r="B10" s="33"/>
      <c r="C10" s="220" t="s">
        <v>82</v>
      </c>
      <c r="D10" s="220" t="s">
        <v>83</v>
      </c>
      <c r="H10" s="33"/>
    </row>
    <row r="11" spans="2:8" s="1" customFormat="1" ht="16.899999999999999" customHeight="1">
      <c r="B11" s="33"/>
      <c r="C11" s="221" t="s">
        <v>105</v>
      </c>
      <c r="D11" s="222" t="s">
        <v>1</v>
      </c>
      <c r="E11" s="223" t="s">
        <v>1</v>
      </c>
      <c r="F11" s="224">
        <v>6.3</v>
      </c>
      <c r="H11" s="33"/>
    </row>
    <row r="12" spans="2:8" s="1" customFormat="1" ht="22.5">
      <c r="B12" s="33"/>
      <c r="C12" s="225" t="s">
        <v>1</v>
      </c>
      <c r="D12" s="225" t="s">
        <v>170</v>
      </c>
      <c r="E12" s="16" t="s">
        <v>1</v>
      </c>
      <c r="F12" s="226">
        <v>0</v>
      </c>
      <c r="H12" s="33"/>
    </row>
    <row r="13" spans="2:8" s="1" customFormat="1" ht="16.899999999999999" customHeight="1">
      <c r="B13" s="33"/>
      <c r="C13" s="225" t="s">
        <v>1</v>
      </c>
      <c r="D13" s="225" t="s">
        <v>226</v>
      </c>
      <c r="E13" s="16" t="s">
        <v>1</v>
      </c>
      <c r="F13" s="226">
        <v>6.3</v>
      </c>
      <c r="H13" s="33"/>
    </row>
    <row r="14" spans="2:8" s="1" customFormat="1" ht="16.899999999999999" customHeight="1">
      <c r="B14" s="33"/>
      <c r="C14" s="225" t="s">
        <v>105</v>
      </c>
      <c r="D14" s="225" t="s">
        <v>173</v>
      </c>
      <c r="E14" s="16" t="s">
        <v>1</v>
      </c>
      <c r="F14" s="226">
        <v>6.3</v>
      </c>
      <c r="H14" s="33"/>
    </row>
    <row r="15" spans="2:8" s="1" customFormat="1" ht="16.899999999999999" customHeight="1">
      <c r="B15" s="33"/>
      <c r="C15" s="227" t="s">
        <v>530</v>
      </c>
      <c r="H15" s="33"/>
    </row>
    <row r="16" spans="2:8" s="1" customFormat="1" ht="16.899999999999999" customHeight="1">
      <c r="B16" s="33"/>
      <c r="C16" s="225" t="s">
        <v>223</v>
      </c>
      <c r="D16" s="225" t="s">
        <v>224</v>
      </c>
      <c r="E16" s="16" t="s">
        <v>166</v>
      </c>
      <c r="F16" s="226">
        <v>6.3</v>
      </c>
      <c r="H16" s="33"/>
    </row>
    <row r="17" spans="2:8" s="1" customFormat="1" ht="16.899999999999999" customHeight="1">
      <c r="B17" s="33"/>
      <c r="C17" s="225" t="s">
        <v>228</v>
      </c>
      <c r="D17" s="225" t="s">
        <v>229</v>
      </c>
      <c r="E17" s="16" t="s">
        <v>166</v>
      </c>
      <c r="F17" s="226">
        <v>6.3</v>
      </c>
      <c r="H17" s="33"/>
    </row>
    <row r="18" spans="2:8" s="1" customFormat="1" ht="16.899999999999999" customHeight="1">
      <c r="B18" s="33"/>
      <c r="C18" s="221" t="s">
        <v>103</v>
      </c>
      <c r="D18" s="222" t="s">
        <v>1</v>
      </c>
      <c r="E18" s="223" t="s">
        <v>1</v>
      </c>
      <c r="F18" s="224">
        <v>14.7</v>
      </c>
      <c r="H18" s="33"/>
    </row>
    <row r="19" spans="2:8" s="1" customFormat="1" ht="22.5">
      <c r="B19" s="33"/>
      <c r="C19" s="225" t="s">
        <v>1</v>
      </c>
      <c r="D19" s="225" t="s">
        <v>170</v>
      </c>
      <c r="E19" s="16" t="s">
        <v>1</v>
      </c>
      <c r="F19" s="226">
        <v>0</v>
      </c>
      <c r="H19" s="33"/>
    </row>
    <row r="20" spans="2:8" s="1" customFormat="1" ht="16.899999999999999" customHeight="1">
      <c r="B20" s="33"/>
      <c r="C20" s="225" t="s">
        <v>1</v>
      </c>
      <c r="D20" s="225" t="s">
        <v>193</v>
      </c>
      <c r="E20" s="16" t="s">
        <v>1</v>
      </c>
      <c r="F20" s="226">
        <v>14.7</v>
      </c>
      <c r="H20" s="33"/>
    </row>
    <row r="21" spans="2:8" s="1" customFormat="1" ht="16.899999999999999" customHeight="1">
      <c r="B21" s="33"/>
      <c r="C21" s="225" t="s">
        <v>103</v>
      </c>
      <c r="D21" s="225" t="s">
        <v>173</v>
      </c>
      <c r="E21" s="16" t="s">
        <v>1</v>
      </c>
      <c r="F21" s="226">
        <v>14.7</v>
      </c>
      <c r="H21" s="33"/>
    </row>
    <row r="22" spans="2:8" s="1" customFormat="1" ht="16.899999999999999" customHeight="1">
      <c r="B22" s="33"/>
      <c r="C22" s="227" t="s">
        <v>530</v>
      </c>
      <c r="H22" s="33"/>
    </row>
    <row r="23" spans="2:8" s="1" customFormat="1" ht="16.899999999999999" customHeight="1">
      <c r="B23" s="33"/>
      <c r="C23" s="225" t="s">
        <v>190</v>
      </c>
      <c r="D23" s="225" t="s">
        <v>191</v>
      </c>
      <c r="E23" s="16" t="s">
        <v>166</v>
      </c>
      <c r="F23" s="226">
        <v>14.7</v>
      </c>
      <c r="H23" s="33"/>
    </row>
    <row r="24" spans="2:8" s="1" customFormat="1" ht="16.899999999999999" customHeight="1">
      <c r="B24" s="33"/>
      <c r="C24" s="225" t="s">
        <v>195</v>
      </c>
      <c r="D24" s="225" t="s">
        <v>196</v>
      </c>
      <c r="E24" s="16" t="s">
        <v>166</v>
      </c>
      <c r="F24" s="226">
        <v>14.7</v>
      </c>
      <c r="H24" s="33"/>
    </row>
    <row r="25" spans="2:8" s="1" customFormat="1" ht="16.899999999999999" customHeight="1">
      <c r="B25" s="33"/>
      <c r="C25" s="221" t="s">
        <v>110</v>
      </c>
      <c r="D25" s="222" t="s">
        <v>111</v>
      </c>
      <c r="E25" s="223" t="s">
        <v>1</v>
      </c>
      <c r="F25" s="224">
        <v>6.3</v>
      </c>
      <c r="H25" s="33"/>
    </row>
    <row r="26" spans="2:8" s="1" customFormat="1" ht="16.899999999999999" customHeight="1">
      <c r="B26" s="33"/>
      <c r="C26" s="225" t="s">
        <v>1</v>
      </c>
      <c r="D26" s="225" t="s">
        <v>178</v>
      </c>
      <c r="E26" s="16" t="s">
        <v>1</v>
      </c>
      <c r="F26" s="226">
        <v>6.3</v>
      </c>
      <c r="H26" s="33"/>
    </row>
    <row r="27" spans="2:8" s="1" customFormat="1" ht="16.899999999999999" customHeight="1">
      <c r="B27" s="33"/>
      <c r="C27" s="225" t="s">
        <v>110</v>
      </c>
      <c r="D27" s="225" t="s">
        <v>173</v>
      </c>
      <c r="E27" s="16" t="s">
        <v>1</v>
      </c>
      <c r="F27" s="226">
        <v>6.3</v>
      </c>
      <c r="H27" s="33"/>
    </row>
    <row r="28" spans="2:8" s="1" customFormat="1" ht="16.899999999999999" customHeight="1">
      <c r="B28" s="33"/>
      <c r="C28" s="227" t="s">
        <v>530</v>
      </c>
      <c r="H28" s="33"/>
    </row>
    <row r="29" spans="2:8" s="1" customFormat="1" ht="16.899999999999999" customHeight="1">
      <c r="B29" s="33"/>
      <c r="C29" s="225" t="s">
        <v>174</v>
      </c>
      <c r="D29" s="225" t="s">
        <v>175</v>
      </c>
      <c r="E29" s="16" t="s">
        <v>176</v>
      </c>
      <c r="F29" s="226">
        <v>6.3</v>
      </c>
      <c r="H29" s="33"/>
    </row>
    <row r="30" spans="2:8" s="1" customFormat="1" ht="22.5">
      <c r="B30" s="33"/>
      <c r="C30" s="225" t="s">
        <v>299</v>
      </c>
      <c r="D30" s="225" t="s">
        <v>300</v>
      </c>
      <c r="E30" s="16" t="s">
        <v>176</v>
      </c>
      <c r="F30" s="226">
        <v>6.3</v>
      </c>
      <c r="H30" s="33"/>
    </row>
    <row r="31" spans="2:8" s="1" customFormat="1" ht="16.899999999999999" customHeight="1">
      <c r="B31" s="33"/>
      <c r="C31" s="221" t="s">
        <v>108</v>
      </c>
      <c r="D31" s="222" t="s">
        <v>1</v>
      </c>
      <c r="E31" s="223" t="s">
        <v>1</v>
      </c>
      <c r="F31" s="224">
        <v>112.29300000000001</v>
      </c>
      <c r="H31" s="33"/>
    </row>
    <row r="32" spans="2:8" s="1" customFormat="1" ht="22.5">
      <c r="B32" s="33"/>
      <c r="C32" s="225" t="s">
        <v>1</v>
      </c>
      <c r="D32" s="225" t="s">
        <v>170</v>
      </c>
      <c r="E32" s="16" t="s">
        <v>1</v>
      </c>
      <c r="F32" s="226">
        <v>0</v>
      </c>
      <c r="H32" s="33"/>
    </row>
    <row r="33" spans="2:8" s="1" customFormat="1" ht="16.899999999999999" customHeight="1">
      <c r="B33" s="33"/>
      <c r="C33" s="225" t="s">
        <v>1</v>
      </c>
      <c r="D33" s="225" t="s">
        <v>246</v>
      </c>
      <c r="E33" s="16" t="s">
        <v>1</v>
      </c>
      <c r="F33" s="226">
        <v>109.773</v>
      </c>
      <c r="H33" s="33"/>
    </row>
    <row r="34" spans="2:8" s="1" customFormat="1" ht="16.899999999999999" customHeight="1">
      <c r="B34" s="33"/>
      <c r="C34" s="225" t="s">
        <v>1</v>
      </c>
      <c r="D34" s="225" t="s">
        <v>172</v>
      </c>
      <c r="E34" s="16" t="s">
        <v>1</v>
      </c>
      <c r="F34" s="226">
        <v>2.52</v>
      </c>
      <c r="H34" s="33"/>
    </row>
    <row r="35" spans="2:8" s="1" customFormat="1" ht="16.899999999999999" customHeight="1">
      <c r="B35" s="33"/>
      <c r="C35" s="225" t="s">
        <v>108</v>
      </c>
      <c r="D35" s="225" t="s">
        <v>173</v>
      </c>
      <c r="E35" s="16" t="s">
        <v>1</v>
      </c>
      <c r="F35" s="226">
        <v>112.29300000000001</v>
      </c>
      <c r="H35" s="33"/>
    </row>
    <row r="36" spans="2:8" s="1" customFormat="1" ht="16.899999999999999" customHeight="1">
      <c r="B36" s="33"/>
      <c r="C36" s="227" t="s">
        <v>530</v>
      </c>
      <c r="H36" s="33"/>
    </row>
    <row r="37" spans="2:8" s="1" customFormat="1" ht="16.899999999999999" customHeight="1">
      <c r="B37" s="33"/>
      <c r="C37" s="225" t="s">
        <v>243</v>
      </c>
      <c r="D37" s="225" t="s">
        <v>244</v>
      </c>
      <c r="E37" s="16" t="s">
        <v>166</v>
      </c>
      <c r="F37" s="226">
        <v>112.29300000000001</v>
      </c>
      <c r="H37" s="33"/>
    </row>
    <row r="38" spans="2:8" s="1" customFormat="1" ht="22.5">
      <c r="B38" s="33"/>
      <c r="C38" s="225" t="s">
        <v>238</v>
      </c>
      <c r="D38" s="225" t="s">
        <v>239</v>
      </c>
      <c r="E38" s="16" t="s">
        <v>166</v>
      </c>
      <c r="F38" s="226">
        <v>112.29300000000001</v>
      </c>
      <c r="H38" s="33"/>
    </row>
    <row r="39" spans="2:8" s="1" customFormat="1" ht="16.899999999999999" customHeight="1">
      <c r="B39" s="33"/>
      <c r="C39" s="225" t="s">
        <v>425</v>
      </c>
      <c r="D39" s="225" t="s">
        <v>426</v>
      </c>
      <c r="E39" s="16" t="s">
        <v>166</v>
      </c>
      <c r="F39" s="226">
        <v>112.29300000000001</v>
      </c>
      <c r="H39" s="33"/>
    </row>
    <row r="40" spans="2:8" s="1" customFormat="1" ht="16.899999999999999" customHeight="1">
      <c r="B40" s="33"/>
      <c r="C40" s="225" t="s">
        <v>429</v>
      </c>
      <c r="D40" s="225" t="s">
        <v>430</v>
      </c>
      <c r="E40" s="16" t="s">
        <v>166</v>
      </c>
      <c r="F40" s="226">
        <v>112.29300000000001</v>
      </c>
      <c r="H40" s="33"/>
    </row>
    <row r="41" spans="2:8" s="1" customFormat="1" ht="16.899999999999999" customHeight="1">
      <c r="B41" s="33"/>
      <c r="C41" s="225" t="s">
        <v>295</v>
      </c>
      <c r="D41" s="225" t="s">
        <v>296</v>
      </c>
      <c r="E41" s="16" t="s">
        <v>166</v>
      </c>
      <c r="F41" s="226">
        <v>112.29300000000001</v>
      </c>
      <c r="H41" s="33"/>
    </row>
    <row r="42" spans="2:8" s="1" customFormat="1" ht="26.45" customHeight="1">
      <c r="B42" s="33"/>
      <c r="C42" s="220" t="s">
        <v>531</v>
      </c>
      <c r="D42" s="220" t="s">
        <v>92</v>
      </c>
      <c r="H42" s="33"/>
    </row>
    <row r="43" spans="2:8" s="1" customFormat="1" ht="16.899999999999999" customHeight="1">
      <c r="B43" s="33"/>
      <c r="C43" s="221" t="s">
        <v>473</v>
      </c>
      <c r="D43" s="222" t="s">
        <v>111</v>
      </c>
      <c r="E43" s="223" t="s">
        <v>1</v>
      </c>
      <c r="F43" s="224">
        <v>79.47</v>
      </c>
      <c r="H43" s="33"/>
    </row>
    <row r="44" spans="2:8" s="1" customFormat="1" ht="16.899999999999999" customHeight="1">
      <c r="B44" s="33"/>
      <c r="C44" s="225" t="s">
        <v>1</v>
      </c>
      <c r="D44" s="225" t="s">
        <v>484</v>
      </c>
      <c r="E44" s="16" t="s">
        <v>1</v>
      </c>
      <c r="F44" s="226">
        <v>0</v>
      </c>
      <c r="H44" s="33"/>
    </row>
    <row r="45" spans="2:8" s="1" customFormat="1" ht="16.899999999999999" customHeight="1">
      <c r="B45" s="33"/>
      <c r="C45" s="225" t="s">
        <v>1</v>
      </c>
      <c r="D45" s="225" t="s">
        <v>485</v>
      </c>
      <c r="E45" s="16" t="s">
        <v>1</v>
      </c>
      <c r="F45" s="226">
        <v>79.47</v>
      </c>
      <c r="H45" s="33"/>
    </row>
    <row r="46" spans="2:8" s="1" customFormat="1" ht="16.899999999999999" customHeight="1">
      <c r="B46" s="33"/>
      <c r="C46" s="225" t="s">
        <v>473</v>
      </c>
      <c r="D46" s="225" t="s">
        <v>173</v>
      </c>
      <c r="E46" s="16" t="s">
        <v>1</v>
      </c>
      <c r="F46" s="226">
        <v>79.47</v>
      </c>
      <c r="H46" s="33"/>
    </row>
    <row r="47" spans="2:8" s="1" customFormat="1" ht="16.899999999999999" customHeight="1">
      <c r="B47" s="33"/>
      <c r="C47" s="227" t="s">
        <v>530</v>
      </c>
      <c r="H47" s="33"/>
    </row>
    <row r="48" spans="2:8" s="1" customFormat="1" ht="16.899999999999999" customHeight="1">
      <c r="B48" s="33"/>
      <c r="C48" s="225" t="s">
        <v>481</v>
      </c>
      <c r="D48" s="225" t="s">
        <v>482</v>
      </c>
      <c r="E48" s="16" t="s">
        <v>166</v>
      </c>
      <c r="F48" s="226">
        <v>79.47</v>
      </c>
      <c r="H48" s="33"/>
    </row>
    <row r="49" spans="2:8" s="1" customFormat="1" ht="16.899999999999999" customHeight="1">
      <c r="B49" s="33"/>
      <c r="C49" s="225" t="s">
        <v>498</v>
      </c>
      <c r="D49" s="225" t="s">
        <v>499</v>
      </c>
      <c r="E49" s="16" t="s">
        <v>166</v>
      </c>
      <c r="F49" s="226">
        <v>79.47</v>
      </c>
      <c r="H49" s="33"/>
    </row>
    <row r="50" spans="2:8" s="1" customFormat="1" ht="16.899999999999999" customHeight="1">
      <c r="B50" s="33"/>
      <c r="C50" s="221" t="s">
        <v>471</v>
      </c>
      <c r="D50" s="222" t="s">
        <v>111</v>
      </c>
      <c r="E50" s="223" t="s">
        <v>1</v>
      </c>
      <c r="F50" s="224">
        <v>45.36</v>
      </c>
      <c r="H50" s="33"/>
    </row>
    <row r="51" spans="2:8" s="1" customFormat="1" ht="16.899999999999999" customHeight="1">
      <c r="B51" s="33"/>
      <c r="C51" s="225" t="s">
        <v>1</v>
      </c>
      <c r="D51" s="225" t="s">
        <v>512</v>
      </c>
      <c r="E51" s="16" t="s">
        <v>1</v>
      </c>
      <c r="F51" s="226">
        <v>0</v>
      </c>
      <c r="H51" s="33"/>
    </row>
    <row r="52" spans="2:8" s="1" customFormat="1" ht="16.899999999999999" customHeight="1">
      <c r="B52" s="33"/>
      <c r="C52" s="225" t="s">
        <v>1</v>
      </c>
      <c r="D52" s="225" t="s">
        <v>513</v>
      </c>
      <c r="E52" s="16" t="s">
        <v>1</v>
      </c>
      <c r="F52" s="226">
        <v>45.36</v>
      </c>
      <c r="H52" s="33"/>
    </row>
    <row r="53" spans="2:8" s="1" customFormat="1" ht="16.899999999999999" customHeight="1">
      <c r="B53" s="33"/>
      <c r="C53" s="225" t="s">
        <v>471</v>
      </c>
      <c r="D53" s="225" t="s">
        <v>173</v>
      </c>
      <c r="E53" s="16" t="s">
        <v>1</v>
      </c>
      <c r="F53" s="226">
        <v>45.36</v>
      </c>
      <c r="H53" s="33"/>
    </row>
    <row r="54" spans="2:8" s="1" customFormat="1" ht="16.899999999999999" customHeight="1">
      <c r="B54" s="33"/>
      <c r="C54" s="227" t="s">
        <v>530</v>
      </c>
      <c r="H54" s="33"/>
    </row>
    <row r="55" spans="2:8" s="1" customFormat="1" ht="22.5">
      <c r="B55" s="33"/>
      <c r="C55" s="225" t="s">
        <v>509</v>
      </c>
      <c r="D55" s="225" t="s">
        <v>510</v>
      </c>
      <c r="E55" s="16" t="s">
        <v>166</v>
      </c>
      <c r="F55" s="226">
        <v>45.36</v>
      </c>
      <c r="H55" s="33"/>
    </row>
    <row r="56" spans="2:8" s="1" customFormat="1" ht="22.5">
      <c r="B56" s="33"/>
      <c r="C56" s="225" t="s">
        <v>486</v>
      </c>
      <c r="D56" s="225" t="s">
        <v>487</v>
      </c>
      <c r="E56" s="16" t="s">
        <v>166</v>
      </c>
      <c r="F56" s="226">
        <v>45.36</v>
      </c>
      <c r="H56" s="33"/>
    </row>
    <row r="57" spans="2:8" s="1" customFormat="1" ht="22.5">
      <c r="B57" s="33"/>
      <c r="C57" s="225" t="s">
        <v>489</v>
      </c>
      <c r="D57" s="225" t="s">
        <v>490</v>
      </c>
      <c r="E57" s="16" t="s">
        <v>166</v>
      </c>
      <c r="F57" s="226">
        <v>45.36</v>
      </c>
      <c r="H57" s="33"/>
    </row>
    <row r="58" spans="2:8" s="1" customFormat="1" ht="22.5">
      <c r="B58" s="33"/>
      <c r="C58" s="225" t="s">
        <v>492</v>
      </c>
      <c r="D58" s="225" t="s">
        <v>493</v>
      </c>
      <c r="E58" s="16" t="s">
        <v>166</v>
      </c>
      <c r="F58" s="226">
        <v>45.36</v>
      </c>
      <c r="H58" s="33"/>
    </row>
    <row r="59" spans="2:8" s="1" customFormat="1" ht="22.5">
      <c r="B59" s="33"/>
      <c r="C59" s="225" t="s">
        <v>495</v>
      </c>
      <c r="D59" s="225" t="s">
        <v>496</v>
      </c>
      <c r="E59" s="16" t="s">
        <v>166</v>
      </c>
      <c r="F59" s="226">
        <v>45.36</v>
      </c>
      <c r="H59" s="33"/>
    </row>
    <row r="60" spans="2:8" s="1" customFormat="1" ht="7.35" customHeight="1">
      <c r="B60" s="48"/>
      <c r="C60" s="49"/>
      <c r="D60" s="49"/>
      <c r="E60" s="49"/>
      <c r="F60" s="49"/>
      <c r="G60" s="49"/>
      <c r="H60" s="33"/>
    </row>
    <row r="61" spans="2:8" s="1" customFormat="1" ht="11.25"/>
  </sheetData>
  <sheetProtection algorithmName="SHA-512" hashValue="sD+IO0sIiwXzkALTy5NzvvJGXtAy2NvFVjSd9lUmOMtGSIC9Y/K2kDyX73qsFFDIbfpts0y65JIWHFKYZAdH0w==" saltValue="sxZVT7uO0sxHDAhQoC9ebTfVAY/7EbMJh3jRC0EmMTirr4xQfrY7+o95lTcTCPFMhcB6Htc4NWT2pUgv2lZC1g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Rekapitulácia stavby</vt:lpstr>
      <vt:lpstr>04_UA - Umývacia linka au...</vt:lpstr>
      <vt:lpstr>01 - Oprava omietky do vý...</vt:lpstr>
      <vt:lpstr>Zoznam figúr</vt:lpstr>
      <vt:lpstr>'01 - Oprava omietky do vý...'!Názvy_tlače</vt:lpstr>
      <vt:lpstr>'04_UA - Umývacia linka au...'!Názvy_tlače</vt:lpstr>
      <vt:lpstr>'Rekapitulácia stavby'!Názvy_tlače</vt:lpstr>
      <vt:lpstr>'Zoznam figúr'!Názvy_tlače</vt:lpstr>
      <vt:lpstr>'01 - Oprava omietky do vý...'!Oblasť_tlače</vt:lpstr>
      <vt:lpstr>'04_UA - Umývacia linka au...'!Oblasť_tlače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Šimkovič Milan</cp:lastModifiedBy>
  <dcterms:created xsi:type="dcterms:W3CDTF">2025-05-15T08:07:40Z</dcterms:created>
  <dcterms:modified xsi:type="dcterms:W3CDTF">2025-05-23T05:00:43Z</dcterms:modified>
</cp:coreProperties>
</file>